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935" tabRatio="491" activeTab="0"/>
  </bookViews>
  <sheets>
    <sheet name="Баланс элек.окончат." sheetId="1" r:id="rId1"/>
    <sheet name="Баланс мощности оконч.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<sst xmlns="http://schemas.openxmlformats.org/spreadsheetml/2006/main" count="182" uniqueCount="61">
  <si>
    <t>Таблица № П1.4.</t>
  </si>
  <si>
    <t>Баланс электрической энергии по сетям ВН, СН1, СН2, и НН  ОАО Владимирский завод "Электроприбор"</t>
  </si>
  <si>
    <t>тыс. кВт.ч.</t>
  </si>
  <si>
    <t>№ п.п.</t>
  </si>
  <si>
    <t>Показатели</t>
  </si>
  <si>
    <t>Баланс по организации (в целом)</t>
  </si>
  <si>
    <t>Баланс организации (без учета собственного потребления)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</si>
  <si>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</si>
  <si>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</si>
  <si>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</si>
  <si>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</si>
  <si>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</si>
  <si>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</si>
  <si>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</si>
  <si>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</si>
  <si>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</si>
  <si>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</si>
  <si>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</si>
  <si>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</si>
  <si>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</si>
  <si>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</si>
  <si>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</si>
  <si>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</si>
  <si>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</si>
  <si>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из сетей ФСК</t>
  </si>
  <si>
    <t>1.4.</t>
  </si>
  <si>
    <t>из сетей Владимирэнерго</t>
  </si>
  <si>
    <t>1.5.</t>
  </si>
  <si>
    <t xml:space="preserve">из сетей других оганизаций </t>
  </si>
  <si>
    <t>2.</t>
  </si>
  <si>
    <t xml:space="preserve">Потери электроэнергии в сети </t>
  </si>
  <si>
    <t>2.1.</t>
  </si>
  <si>
    <t>то же в % (п.1.1/п.1.3)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</si>
  <si>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</si>
  <si>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</si>
  <si>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</si>
  <si>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</si>
  <si>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</si>
  <si>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</si>
  <si>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</si>
  <si>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переток в ОАО "Владимирэнерго"</t>
  </si>
  <si>
    <t>4.3.</t>
  </si>
  <si>
    <t>собственное потребление</t>
  </si>
  <si>
    <t>4.4.</t>
  </si>
  <si>
    <t>переток в другие сетевые организации</t>
  </si>
  <si>
    <t>Проверка</t>
  </si>
  <si>
    <t>Примечание</t>
  </si>
  <si>
    <t>Приложение 2</t>
  </si>
  <si>
    <t>Электрическая мощность по диапазонам напряжения ОАО Владимирский завод "Электроприбор"</t>
  </si>
  <si>
    <t>МВт</t>
  </si>
  <si>
    <t>Часы использования заявленной (расчетной) мощности</t>
  </si>
  <si>
    <t xml:space="preserve">Поступление мощности в сеть , ВСЕГО </t>
  </si>
  <si>
    <t>из сетей других оганизаций</t>
  </si>
  <si>
    <t xml:space="preserve">Потери в сети </t>
  </si>
  <si>
    <t>то же в %</t>
  </si>
  <si>
    <t>Расход мощности на производственные и хознужды</t>
  </si>
  <si>
    <t xml:space="preserve">Полезный отпуск мощности </t>
  </si>
  <si>
    <t>собственное потребление мощности</t>
  </si>
  <si>
    <t>Переток мощности в другие сетевые организации</t>
  </si>
  <si>
    <t>план 2010 год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</si>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</sst>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6" fillId="0" borderId="1" applyBorder="0">
      <alignment horizontal="center" vertical="center" wrapText="1"/>
      <protection/>
    </xf>
    <xf numFmtId="4" fontId="7" fillId="2" borderId="2" applyBorder="0">
      <alignment horizontal="righ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3" borderId="0" applyFont="0" applyBorder="0">
      <alignment horizontal="right"/>
      <protection/>
    </xf>
  </cellStyleXfs>
  <cellXfs count="103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4" borderId="0" xfId="0" applyNumberFormat="1" applyFont="1" applyFill="1" applyBorder="1" applyAlignment="1" applyProtection="1">
      <alignment vertical="top"/>
      <protection/>
    </xf>
    <xf numFmtId="0" fontId="2" fillId="4" borderId="0" xfId="0" applyNumberFormat="1" applyFont="1" applyFill="1" applyBorder="1" applyAlignment="1" applyProtection="1">
      <alignment vertical="top" wrapText="1"/>
      <protection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horizontal="right" vertical="top"/>
    </xf>
    <xf numFmtId="0" fontId="5" fillId="4" borderId="3" xfId="19" applyFont="1" applyFill="1" applyBorder="1">
      <alignment horizontal="center" vertical="center" wrapText="1"/>
      <protection/>
    </xf>
    <xf numFmtId="0" fontId="5" fillId="4" borderId="4" xfId="19" applyFont="1" applyFill="1" applyBorder="1">
      <alignment horizontal="center" vertical="center" wrapText="1"/>
      <protection/>
    </xf>
    <xf numFmtId="0" fontId="5" fillId="4" borderId="5" xfId="19" applyFont="1" applyFill="1" applyBorder="1">
      <alignment horizontal="center" vertical="center" wrapText="1"/>
      <protection/>
    </xf>
    <xf numFmtId="0" fontId="2" fillId="4" borderId="6" xfId="19" applyFont="1" applyFill="1" applyBorder="1">
      <alignment horizontal="center" vertical="center" wrapText="1"/>
      <protection/>
    </xf>
    <xf numFmtId="0" fontId="2" fillId="4" borderId="7" xfId="19" applyFont="1" applyFill="1" applyBorder="1" applyAlignment="1">
      <alignment horizontal="center" vertical="center" wrapText="1"/>
      <protection/>
    </xf>
    <xf numFmtId="0" fontId="2" fillId="4" borderId="8" xfId="19" applyFont="1" applyFill="1" applyBorder="1">
      <alignment horizontal="center" vertical="center" wrapText="1"/>
      <protection/>
    </xf>
    <xf numFmtId="0" fontId="2" fillId="4" borderId="9" xfId="19" applyFont="1" applyFill="1" applyBorder="1">
      <alignment horizontal="center" vertical="center" wrapText="1"/>
      <protection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 vertical="top" wrapText="1"/>
    </xf>
    <xf numFmtId="164" fontId="1" fillId="4" borderId="10" xfId="24" applyNumberFormat="1" applyFont="1" applyFill="1" applyBorder="1">
      <alignment horizontal="right"/>
      <protection/>
    </xf>
    <xf numFmtId="164" fontId="1" fillId="4" borderId="12" xfId="24" applyNumberFormat="1" applyFont="1" applyFill="1" applyBorder="1">
      <alignment horizontal="right"/>
      <protection/>
    </xf>
    <xf numFmtId="164" fontId="1" fillId="4" borderId="13" xfId="24" applyNumberFormat="1" applyFont="1" applyFill="1" applyBorder="1">
      <alignment horizontal="right"/>
      <protection/>
    </xf>
    <xf numFmtId="164" fontId="1" fillId="4" borderId="10" xfId="24" applyNumberFormat="1" applyFont="1" applyFill="1" applyBorder="1" applyAlignment="1">
      <alignment horizontal="center"/>
      <protection/>
    </xf>
    <xf numFmtId="164" fontId="1" fillId="4" borderId="12" xfId="24" applyNumberFormat="1" applyFont="1" applyFill="1" applyBorder="1" applyAlignment="1">
      <alignment horizontal="center"/>
      <protection/>
    </xf>
    <xf numFmtId="164" fontId="1" fillId="4" borderId="13" xfId="24" applyNumberFormat="1" applyFont="1" applyFill="1" applyBorder="1" applyAlignment="1">
      <alignment horizontal="center"/>
      <protection/>
    </xf>
    <xf numFmtId="0" fontId="0" fillId="4" borderId="0" xfId="0" applyFont="1" applyFill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 vertical="top" wrapText="1"/>
    </xf>
    <xf numFmtId="164" fontId="1" fillId="4" borderId="14" xfId="0" applyNumberFormat="1" applyFont="1" applyFill="1" applyBorder="1" applyAlignment="1">
      <alignment horizontal="center"/>
    </xf>
    <xf numFmtId="164" fontId="1" fillId="4" borderId="2" xfId="24" applyNumberFormat="1" applyFont="1" applyFill="1" applyBorder="1" applyAlignment="1">
      <alignment horizontal="center"/>
      <protection/>
    </xf>
    <xf numFmtId="164" fontId="1" fillId="4" borderId="2" xfId="24" applyNumberFormat="1" applyFont="1" applyFill="1" applyBorder="1">
      <alignment horizontal="right"/>
      <protection/>
    </xf>
    <xf numFmtId="164" fontId="1" fillId="4" borderId="16" xfId="24" applyNumberFormat="1" applyFont="1" applyFill="1" applyBorder="1">
      <alignment horizontal="right"/>
      <protection/>
    </xf>
    <xf numFmtId="164" fontId="1" fillId="4" borderId="16" xfId="24" applyNumberFormat="1" applyFont="1" applyFill="1" applyBorder="1" applyAlignment="1">
      <alignment horizontal="center"/>
      <protection/>
    </xf>
    <xf numFmtId="164" fontId="1" fillId="4" borderId="2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2" xfId="20" applyNumberFormat="1" applyFont="1" applyFill="1" applyBorder="1" applyAlignment="1">
      <alignment horizontal="center"/>
      <protection/>
    </xf>
    <xf numFmtId="164" fontId="1" fillId="4" borderId="2" xfId="20" applyNumberFormat="1" applyFont="1" applyFill="1" applyBorder="1">
      <alignment horizontal="right"/>
      <protection/>
    </xf>
    <xf numFmtId="164" fontId="1" fillId="4" borderId="16" xfId="20" applyNumberFormat="1" applyFont="1" applyFill="1" applyBorder="1">
      <alignment horizontal="right"/>
      <protection/>
    </xf>
    <xf numFmtId="164" fontId="1" fillId="4" borderId="16" xfId="20" applyNumberFormat="1" applyFont="1" applyFill="1" applyBorder="1" applyAlignment="1">
      <alignment horizontal="center"/>
      <protection/>
    </xf>
    <xf numFmtId="164" fontId="1" fillId="4" borderId="14" xfId="24" applyNumberFormat="1" applyFont="1" applyFill="1" applyBorder="1">
      <alignment horizontal="right"/>
      <protection/>
    </xf>
    <xf numFmtId="164" fontId="1" fillId="4" borderId="14" xfId="24" applyNumberFormat="1" applyFont="1" applyFill="1" applyBorder="1" applyAlignment="1">
      <alignment horizontal="center"/>
      <protection/>
    </xf>
    <xf numFmtId="0" fontId="1" fillId="4" borderId="17" xfId="0" applyFont="1" applyFill="1" applyBorder="1" applyAlignment="1">
      <alignment vertical="top" wrapText="1"/>
    </xf>
    <xf numFmtId="14" fontId="1" fillId="4" borderId="14" xfId="0" applyNumberFormat="1" applyFont="1" applyFill="1" applyBorder="1" applyAlignment="1">
      <alignment/>
    </xf>
    <xf numFmtId="0" fontId="1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/>
    </xf>
    <xf numFmtId="164" fontId="1" fillId="4" borderId="19" xfId="24" applyNumberFormat="1" applyFont="1" applyFill="1" applyBorder="1">
      <alignment horizontal="right"/>
      <protection/>
    </xf>
    <xf numFmtId="164" fontId="1" fillId="4" borderId="20" xfId="20" applyNumberFormat="1" applyFont="1" applyFill="1" applyBorder="1">
      <alignment horizontal="right"/>
      <protection/>
    </xf>
    <xf numFmtId="164" fontId="1" fillId="4" borderId="19" xfId="24" applyNumberFormat="1" applyFont="1" applyFill="1" applyBorder="1" applyAlignment="1">
      <alignment horizontal="center"/>
      <protection/>
    </xf>
    <xf numFmtId="164" fontId="1" fillId="4" borderId="20" xfId="20" applyNumberFormat="1" applyFont="1" applyFill="1" applyBorder="1" applyAlignment="1">
      <alignment horizontal="center"/>
      <protection/>
    </xf>
    <xf numFmtId="164" fontId="1" fillId="4" borderId="21" xfId="20" applyNumberFormat="1" applyFont="1" applyFill="1" applyBorder="1" applyAlignment="1">
      <alignment horizontal="center"/>
      <protection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vertical="top" wrapText="1"/>
    </xf>
    <xf numFmtId="164" fontId="1" fillId="4" borderId="0" xfId="24" applyNumberFormat="1" applyFont="1" applyFill="1" applyBorder="1">
      <alignment horizontal="right"/>
      <protection/>
    </xf>
    <xf numFmtId="164" fontId="1" fillId="4" borderId="0" xfId="20" applyNumberFormat="1" applyFont="1" applyFill="1" applyBorder="1">
      <alignment horizontal="right"/>
      <protection/>
    </xf>
    <xf numFmtId="164" fontId="1" fillId="4" borderId="22" xfId="20" applyNumberFormat="1" applyFont="1" applyFill="1" applyBorder="1">
      <alignment horizontal="right"/>
      <protection/>
    </xf>
    <xf numFmtId="164" fontId="1" fillId="4" borderId="0" xfId="24" applyNumberFormat="1" applyFont="1" applyFill="1" applyBorder="1" applyAlignment="1">
      <alignment horizontal="center"/>
      <protection/>
    </xf>
    <xf numFmtId="164" fontId="1" fillId="4" borderId="0" xfId="20" applyNumberFormat="1" applyFont="1" applyFill="1" applyBorder="1" applyAlignment="1">
      <alignment horizontal="center"/>
      <protection/>
    </xf>
    <xf numFmtId="164" fontId="1" fillId="4" borderId="22" xfId="20" applyNumberFormat="1" applyFont="1" applyFill="1" applyBorder="1" applyAlignment="1">
      <alignment horizontal="center"/>
      <protection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23" xfId="19" applyFont="1" applyFill="1" applyBorder="1">
      <alignment horizontal="center" vertical="center" wrapText="1"/>
      <protection/>
    </xf>
    <xf numFmtId="0" fontId="5" fillId="4" borderId="24" xfId="19" applyFont="1" applyFill="1" applyBorder="1">
      <alignment horizontal="center" vertical="center" wrapText="1"/>
      <protection/>
    </xf>
    <xf numFmtId="0" fontId="5" fillId="4" borderId="25" xfId="19" applyFont="1" applyFill="1" applyBorder="1">
      <alignment horizontal="center" vertical="center" wrapText="1"/>
      <protection/>
    </xf>
    <xf numFmtId="0" fontId="5" fillId="4" borderId="26" xfId="19" applyFont="1" applyFill="1" applyBorder="1">
      <alignment horizontal="center" vertical="center" wrapText="1"/>
      <protection/>
    </xf>
    <xf numFmtId="0" fontId="2" fillId="4" borderId="9" xfId="19" applyFont="1" applyFill="1" applyBorder="1" applyAlignment="1">
      <alignment horizontal="center" vertical="center" wrapText="1"/>
      <protection/>
    </xf>
    <xf numFmtId="0" fontId="2" fillId="4" borderId="27" xfId="19" applyFont="1" applyFill="1" applyBorder="1">
      <alignment horizontal="center" vertical="center" wrapText="1"/>
      <protection/>
    </xf>
    <xf numFmtId="0" fontId="2" fillId="4" borderId="7" xfId="19" applyFont="1" applyFill="1" applyBorder="1">
      <alignment horizontal="center" vertical="center" wrapText="1"/>
      <protection/>
    </xf>
    <xf numFmtId="0" fontId="2" fillId="4" borderId="28" xfId="19" applyFont="1" applyFill="1" applyBorder="1">
      <alignment horizontal="center" vertical="center" wrapText="1"/>
      <protection/>
    </xf>
    <xf numFmtId="0" fontId="1" fillId="4" borderId="13" xfId="0" applyFont="1" applyFill="1" applyBorder="1" applyAlignment="1">
      <alignment vertical="top" wrapText="1"/>
    </xf>
    <xf numFmtId="3" fontId="1" fillId="4" borderId="10" xfId="24" applyNumberFormat="1" applyFont="1" applyFill="1" applyBorder="1" applyAlignment="1">
      <alignment horizontal="center"/>
      <protection/>
    </xf>
    <xf numFmtId="3" fontId="1" fillId="4" borderId="12" xfId="24" applyNumberFormat="1" applyFont="1" applyFill="1" applyBorder="1" applyAlignment="1">
      <alignment horizontal="center"/>
      <protection/>
    </xf>
    <xf numFmtId="3" fontId="1" fillId="4" borderId="13" xfId="24" applyNumberFormat="1" applyFont="1" applyFill="1" applyBorder="1" applyAlignment="1">
      <alignment horizontal="center"/>
      <protection/>
    </xf>
    <xf numFmtId="0" fontId="1" fillId="4" borderId="16" xfId="0" applyFont="1" applyFill="1" applyBorder="1" applyAlignment="1">
      <alignment vertical="top" wrapText="1"/>
    </xf>
    <xf numFmtId="3" fontId="1" fillId="4" borderId="14" xfId="24" applyNumberFormat="1" applyFont="1" applyFill="1" applyBorder="1" applyAlignment="1">
      <alignment horizontal="center"/>
      <protection/>
    </xf>
    <xf numFmtId="3" fontId="1" fillId="4" borderId="2" xfId="24" applyNumberFormat="1" applyFont="1" applyFill="1" applyBorder="1" applyAlignment="1">
      <alignment horizontal="center"/>
      <protection/>
    </xf>
    <xf numFmtId="3" fontId="1" fillId="4" borderId="16" xfId="24" applyNumberFormat="1" applyFont="1" applyFill="1" applyBorder="1" applyAlignment="1">
      <alignment horizontal="center"/>
      <protection/>
    </xf>
    <xf numFmtId="0" fontId="5" fillId="4" borderId="14" xfId="0" applyFont="1" applyFill="1" applyBorder="1" applyAlignment="1">
      <alignment/>
    </xf>
    <xf numFmtId="0" fontId="5" fillId="4" borderId="16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top" wrapText="1"/>
    </xf>
    <xf numFmtId="3" fontId="1" fillId="4" borderId="19" xfId="24" applyNumberFormat="1" applyFont="1" applyFill="1" applyBorder="1" applyAlignment="1">
      <alignment horizontal="center"/>
      <protection/>
    </xf>
    <xf numFmtId="3" fontId="1" fillId="4" borderId="20" xfId="24" applyNumberFormat="1" applyFont="1" applyFill="1" applyBorder="1" applyAlignment="1">
      <alignment horizontal="center"/>
      <protection/>
    </xf>
    <xf numFmtId="3" fontId="1" fillId="4" borderId="21" xfId="24" applyNumberFormat="1" applyFont="1" applyFill="1" applyBorder="1" applyAlignment="1">
      <alignment horizontal="center"/>
      <protection/>
    </xf>
    <xf numFmtId="0" fontId="1" fillId="4" borderId="0" xfId="0" applyFont="1" applyFill="1" applyBorder="1" applyAlignment="1">
      <alignment vertical="top"/>
    </xf>
    <xf numFmtId="0" fontId="5" fillId="4" borderId="2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0" xfId="19" applyFont="1" applyFill="1" applyBorder="1">
      <alignment horizontal="center" vertical="center" wrapText="1"/>
      <protection/>
    </xf>
    <xf numFmtId="0" fontId="5" fillId="4" borderId="12" xfId="19" applyFont="1" applyFill="1" applyBorder="1">
      <alignment horizontal="center" vertical="center" wrapText="1"/>
      <protection/>
    </xf>
    <xf numFmtId="0" fontId="5" fillId="4" borderId="13" xfId="19" applyFont="1" applyFill="1" applyBorder="1">
      <alignment horizontal="center" vertical="center" wrapText="1"/>
      <protection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0" fontId="3" fillId="4" borderId="0" xfId="18" applyFont="1" applyFill="1" applyAlignment="1">
      <alignment horizontal="center" vertical="center" wrapText="1"/>
      <protection/>
    </xf>
    <xf numFmtId="0" fontId="5" fillId="4" borderId="31" xfId="19" applyFont="1" applyFill="1" applyBorder="1" applyAlignment="1">
      <alignment horizontal="center" vertical="center" wrapText="1"/>
      <protection/>
    </xf>
    <xf numFmtId="0" fontId="5" fillId="4" borderId="32" xfId="19" applyFont="1" applyFill="1" applyBorder="1" applyAlignment="1">
      <alignment horizontal="center" vertical="center" wrapText="1"/>
      <protection/>
    </xf>
    <xf numFmtId="0" fontId="5" fillId="4" borderId="33" xfId="19" applyFont="1" applyFill="1" applyBorder="1" applyAlignment="1">
      <alignment horizontal="center" vertical="center" wrapText="1"/>
      <protection/>
    </xf>
    <xf numFmtId="0" fontId="5" fillId="4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4" xfId="19" applyFont="1" applyFill="1" applyBorder="1" applyAlignment="1">
      <alignment horizontal="center" vertical="center" wrapText="1"/>
      <protection/>
    </xf>
    <xf numFmtId="0" fontId="5" fillId="4" borderId="35" xfId="19" applyFont="1" applyFill="1" applyBorder="1" applyAlignment="1">
      <alignment horizontal="center" vertical="center" wrapText="1"/>
      <protection/>
    </xf>
    <xf numFmtId="0" fontId="5" fillId="4" borderId="36" xfId="19" applyFont="1" applyFill="1" applyBorder="1" applyAlignment="1">
      <alignment horizontal="center" vertical="center" wrapText="1"/>
      <protection/>
    </xf>
    <xf numFmtId="0" fontId="5" fillId="4" borderId="37" xfId="19" applyFont="1" applyFill="1" applyBorder="1" applyAlignment="1">
      <alignment horizontal="center" vertical="center" wrapText="1"/>
      <protection/>
    </xf>
    <xf numFmtId="0" fontId="5" fillId="4" borderId="38" xfId="19" applyFont="1" applyFill="1" applyBorder="1" applyAlignment="1">
      <alignment horizontal="center" vertical="center" wrapText="1"/>
      <protection/>
    </xf>
    <xf numFmtId="0" fontId="5" fillId="4" borderId="39" xfId="19" applyFont="1" applyFill="1" applyBorder="1" applyAlignment="1">
      <alignment horizontal="center" vertical="center" wrapText="1"/>
      <protection/>
    </xf>
    <xf numFmtId="0" fontId="5" fillId="4" borderId="28" xfId="0" applyFont="1" applyFill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Percent" xfId="21"/>
    <cellStyle name="Comma" xfId="22"/>
    <cellStyle name="Comma [0]" xfId="23"/>
    <cellStyle name="Формула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79-01\&#1084;&#1086;&#1080;%20&#1076;&#1086;&#1082;&#1091;&#1084;&#1077;&#1085;&#1090;&#1099;\Documents%20and%20Settings\Grichaeva\&#1052;&#1086;&#1080;%20&#1076;&#1086;&#1082;&#1091;&#1084;&#1077;&#1085;&#1090;&#1099;\&#1083;&#1077;&#1085;&#1072;\&#1044;&#1062;&#1080;&#1058;%20&#1101;&#1083;&#1077;&#1082;&#1090;&#1088;&#1086;&#1101;&#1085;&#1077;&#1088;&#1075;&#1080;&#1103;%202008%20&#1075;\&#1055;&#1088;&#1086;&#1090;&#1086;&#1082;&#1086;&#1083;%20&#1089;&#1086;&#1075;&#1083;&#1072;&#1089;&#1086;&#1074;&#1072;&#1085;&#1080;&#1103;%202008%20&#1075;.%20&#1085;&#1072;%202009%20&#1075;\&#1054;&#1040;&#1054;%20%20&#1042;&#1083;&#1072;&#1076;&#1080;&#1084;&#1080;&#1088;&#1089;&#1082;&#1080;&#1081;%20&#1079;&#1072;&#1074;&#1086;&#1076;%20&#1069;&#1083;&#1077;&#1082;&#1090;&#1088;&#1086;&#1087;&#1088;&#1080;&#1073;&#1086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79-01\&#1084;&#1086;&#1080;%20&#1076;&#1086;&#1082;&#1091;&#1084;&#1077;&#1085;&#1090;&#1099;\&#1050;&#1086;&#1090;&#1083;&#1086;&#1074;&#1086;&#1081;%20&#1090;&#1072;&#1088;&#1080;&#1092;%202009\&#1045;&#1076;&#1080;&#1085;&#1099;&#1081;%20&#1082;&#1086;&#1090;&#1083;&#1086;&#1074;&#1086;&#1081;%20&#1090;&#1072;&#1088;&#1080;&#1092;\&#1055;&#1077;&#1088;&#1077;&#1089;&#1095;&#1077;&#1090;%20&#1073;&#1072;&#1083;&#1072;&#1085;&#1089;&#1086;&#1074;\&#1041;&#1072;&#1083;&#1072;&#1085;&#1089;%202%20&#1101;&#1083;&#1077;&#1082;&#1090;&#1088;&#1086;&#1101;&#1085;&#1077;&#1088;&#1075;&#1080;&#1080;%20&#1080;%20&#1084;&#1086;&#1097;&#1085;&#1086;&#1089;&#1090;&#1080;%20&#1085;&#1072;%20&#1090;&#1088;&#1072;&#1085;&#1079;&#1080;&#1090;%20(&#1054;&#1040;&#1054;%20&#1042;&#1083;&#1072;&#1076;&#1080;&#1084;&#1080;&#1088;&#1089;&#1082;&#1080;&#1081;%20&#1079;&#1072;&#1074;&#1086;&#1076;%20&#1069;&#1083;&#1077;&#1082;&#1090;&#1088;&#1086;&#1087;&#1088;&#1080;&#1073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л энергии"/>
      <sheetName val="Баланс мощности"/>
      <sheetName val="Смета на подпись ДЦТ"/>
    </sheetNames>
    <sheetDataSet>
      <sheetData sheetId="1">
        <row r="8">
          <cell r="C8">
            <v>4.402520729684909</v>
          </cell>
          <cell r="D8">
            <v>4.402520729684909</v>
          </cell>
          <cell r="E8">
            <v>0</v>
          </cell>
          <cell r="F8">
            <v>4.402520729684909</v>
          </cell>
          <cell r="G8">
            <v>3.5380019064061594</v>
          </cell>
        </row>
        <row r="9">
          <cell r="E9">
            <v>0</v>
          </cell>
          <cell r="F9">
            <v>4.402520729684909</v>
          </cell>
          <cell r="G9">
            <v>3.5380019064061594</v>
          </cell>
        </row>
        <row r="11">
          <cell r="F11">
            <v>4.402520729684909</v>
          </cell>
        </row>
        <row r="12">
          <cell r="F12">
            <v>0</v>
          </cell>
        </row>
        <row r="13">
          <cell r="G13">
            <v>3.5380019064061594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4.402520729684909</v>
          </cell>
          <cell r="D16">
            <v>4.402520729684909</v>
          </cell>
        </row>
        <row r="17">
          <cell r="C17">
            <v>0</v>
          </cell>
        </row>
        <row r="18">
          <cell r="C18">
            <v>0.3416438039663134</v>
          </cell>
          <cell r="D18">
            <v>0</v>
          </cell>
          <cell r="E18">
            <v>0</v>
          </cell>
          <cell r="F18">
            <v>0.29849090547263685</v>
          </cell>
          <cell r="G18">
            <v>0.04315289849367656</v>
          </cell>
        </row>
        <row r="20">
          <cell r="C20">
            <v>0</v>
          </cell>
        </row>
        <row r="21">
          <cell r="C21">
            <v>4.0608769257185955</v>
          </cell>
          <cell r="D21">
            <v>0</v>
          </cell>
          <cell r="E21">
            <v>0</v>
          </cell>
          <cell r="F21">
            <v>0.566027917806113</v>
          </cell>
          <cell r="G21">
            <v>3.494849007912483</v>
          </cell>
        </row>
        <row r="22">
          <cell r="C22">
            <v>0.7909271523178808</v>
          </cell>
          <cell r="F22">
            <v>0.40516556291390726</v>
          </cell>
          <cell r="G22">
            <v>0.38576158940397354</v>
          </cell>
        </row>
        <row r="24">
          <cell r="C24">
            <v>3.269949773400715</v>
          </cell>
          <cell r="F24">
            <v>0.16086235489220563</v>
          </cell>
          <cell r="G24">
            <v>3.1090874185085093</v>
          </cell>
        </row>
        <row r="25">
          <cell r="C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л энергии"/>
      <sheetName val="Баланс мощности"/>
    </sheetNames>
    <sheetDataSet>
      <sheetData sheetId="0">
        <row r="9">
          <cell r="C9">
            <v>26547.199999999997</v>
          </cell>
          <cell r="D9">
            <v>26547.2</v>
          </cell>
          <cell r="E9">
            <v>0</v>
          </cell>
          <cell r="F9">
            <v>26547.2</v>
          </cell>
          <cell r="G9">
            <v>21330.09984</v>
          </cell>
        </row>
        <row r="10">
          <cell r="E10">
            <v>0</v>
          </cell>
          <cell r="F10">
            <v>26547.2</v>
          </cell>
          <cell r="G10">
            <v>21330.09984</v>
          </cell>
        </row>
        <row r="12">
          <cell r="F12">
            <v>26547.2</v>
          </cell>
        </row>
        <row r="13">
          <cell r="F13">
            <v>0</v>
          </cell>
        </row>
        <row r="14">
          <cell r="G14">
            <v>21330.09984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26547.2</v>
          </cell>
          <cell r="D17">
            <v>26547.2</v>
          </cell>
        </row>
        <row r="18">
          <cell r="C18">
            <v>0</v>
          </cell>
        </row>
        <row r="19">
          <cell r="C19">
            <v>2060.06272</v>
          </cell>
          <cell r="F19">
            <v>1799.90016</v>
          </cell>
          <cell r="G19">
            <v>260.1625599999999</v>
          </cell>
        </row>
        <row r="20">
          <cell r="D20">
            <v>0</v>
          </cell>
          <cell r="E20">
            <v>0</v>
          </cell>
          <cell r="F20">
            <v>6.78</v>
          </cell>
          <cell r="G20">
            <v>1.219696869454503</v>
          </cell>
        </row>
        <row r="21">
          <cell r="C21">
            <v>0</v>
          </cell>
        </row>
        <row r="22">
          <cell r="C22">
            <v>24487.13728</v>
          </cell>
          <cell r="D22">
            <v>0</v>
          </cell>
          <cell r="E22">
            <v>0</v>
          </cell>
          <cell r="F22">
            <v>3417.2</v>
          </cell>
          <cell r="G22">
            <v>21069.93728</v>
          </cell>
        </row>
        <row r="23">
          <cell r="C23">
            <v>4777.2</v>
          </cell>
          <cell r="F23">
            <v>2447.2</v>
          </cell>
          <cell r="G23">
            <v>2330</v>
          </cell>
        </row>
        <row r="24">
          <cell r="B24" t="str">
            <v>переток в ОАО "Владимирэнерго"</v>
          </cell>
        </row>
        <row r="25">
          <cell r="C25">
            <v>19709.93728</v>
          </cell>
          <cell r="F25">
            <v>970</v>
          </cell>
          <cell r="G25">
            <v>18739.93728</v>
          </cell>
        </row>
        <row r="26"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8.25390625" style="1" customWidth="1"/>
    <col min="2" max="2" width="28.625" style="1" customWidth="1"/>
    <col min="3" max="3" width="14.875" style="1" customWidth="1"/>
    <col min="4" max="4" width="15.25390625" style="1" customWidth="1"/>
    <col min="5" max="5" width="13.375" style="1" customWidth="1"/>
    <col min="6" max="6" width="13.875" style="1" customWidth="1"/>
    <col min="7" max="7" width="13.75390625" style="1" customWidth="1"/>
    <col min="8" max="8" width="14.25390625" style="1" customWidth="1"/>
    <col min="9" max="9" width="14.625" style="1" customWidth="1"/>
    <col min="10" max="11" width="14.125" style="1" customWidth="1"/>
    <col min="12" max="12" width="14.75390625" style="1" customWidth="1"/>
    <col min="13" max="16384" width="9.125" style="1" customWidth="1"/>
  </cols>
  <sheetData>
    <row r="1" spans="6:7" ht="6.75" customHeight="1">
      <c r="F1" s="86" t="s">
        <v>60</v>
      </c>
      <c r="G1" s="86"/>
    </row>
    <row r="2" spans="1:7" ht="15.75">
      <c r="A2" s="2"/>
      <c r="B2" s="3"/>
      <c r="C2" s="4"/>
      <c r="D2" s="4"/>
      <c r="E2" s="4"/>
      <c r="F2" s="87" t="s">
        <v>0</v>
      </c>
      <c r="G2" s="88"/>
    </row>
    <row r="3" spans="1:7" ht="33.75" customHeight="1">
      <c r="A3" s="89" t="s">
        <v>1</v>
      </c>
      <c r="B3" s="89"/>
      <c r="C3" s="89"/>
      <c r="D3" s="89"/>
      <c r="E3" s="89"/>
      <c r="F3" s="89"/>
      <c r="G3" s="89"/>
    </row>
    <row r="4" spans="1:12" ht="13.5" thickBot="1">
      <c r="A4" s="4"/>
      <c r="B4" s="5"/>
      <c r="C4" s="4"/>
      <c r="D4" s="4"/>
      <c r="E4" s="4"/>
      <c r="F4" s="4"/>
      <c r="L4" s="6" t="s">
        <v>2</v>
      </c>
    </row>
    <row r="5" spans="1:12" ht="16.5" thickBot="1">
      <c r="A5" s="90" t="s">
        <v>3</v>
      </c>
      <c r="B5" s="90" t="s">
        <v>4</v>
      </c>
      <c r="C5" s="93" t="s">
        <v>5</v>
      </c>
      <c r="D5" s="94"/>
      <c r="E5" s="94"/>
      <c r="F5" s="94"/>
      <c r="G5" s="95"/>
      <c r="H5" s="81" t="s">
        <v>6</v>
      </c>
      <c r="I5" s="81"/>
      <c r="J5" s="81"/>
      <c r="K5" s="81"/>
      <c r="L5" s="82"/>
    </row>
    <row r="6" spans="1:12" ht="15.75" customHeight="1">
      <c r="A6" s="91"/>
      <c r="B6" s="91"/>
      <c r="C6" s="83" t="s">
        <v>59</v>
      </c>
      <c r="D6" s="84"/>
      <c r="E6" s="84"/>
      <c r="F6" s="84"/>
      <c r="G6" s="85"/>
      <c r="H6" s="83" t="s">
        <v>59</v>
      </c>
      <c r="I6" s="84"/>
      <c r="J6" s="84"/>
      <c r="K6" s="84"/>
      <c r="L6" s="85"/>
    </row>
    <row r="7" spans="1:12" ht="16.5" thickBot="1">
      <c r="A7" s="92"/>
      <c r="B7" s="92"/>
      <c r="C7" s="7" t="s">
        <v>7</v>
      </c>
      <c r="D7" s="8" t="s">
        <v>8</v>
      </c>
      <c r="E7" s="8" t="s">
        <v>9</v>
      </c>
      <c r="F7" s="8" t="s">
        <v>10</v>
      </c>
      <c r="G7" s="9" t="s">
        <v>11</v>
      </c>
      <c r="H7" s="7" t="s">
        <v>7</v>
      </c>
      <c r="I7" s="8" t="s">
        <v>8</v>
      </c>
      <c r="J7" s="8" t="s">
        <v>9</v>
      </c>
      <c r="K7" s="8" t="s">
        <v>10</v>
      </c>
      <c r="L7" s="9" t="s">
        <v>11</v>
      </c>
    </row>
    <row r="8" spans="1:12" ht="13.5" thickBot="1">
      <c r="A8" s="10">
        <v>1</v>
      </c>
      <c r="B8" s="11">
        <v>2</v>
      </c>
      <c r="C8" s="10">
        <v>3</v>
      </c>
      <c r="D8" s="12">
        <v>4</v>
      </c>
      <c r="E8" s="12">
        <v>5</v>
      </c>
      <c r="F8" s="12">
        <v>6</v>
      </c>
      <c r="G8" s="13">
        <v>7</v>
      </c>
      <c r="H8" s="10">
        <v>8</v>
      </c>
      <c r="I8" s="12">
        <v>9</v>
      </c>
      <c r="J8" s="12">
        <v>10</v>
      </c>
      <c r="K8" s="12">
        <v>11</v>
      </c>
      <c r="L8" s="13">
        <v>12</v>
      </c>
    </row>
    <row r="9" spans="1:12" s="22" customFormat="1" ht="31.5">
      <c r="A9" s="14" t="s">
        <v>12</v>
      </c>
      <c r="B9" s="15" t="s">
        <v>13</v>
      </c>
      <c r="C9" s="16">
        <f>C19+C21+C22</f>
        <v>19700</v>
      </c>
      <c r="D9" s="17">
        <f>D15+D16+D17+D18</f>
        <v>19700</v>
      </c>
      <c r="E9" s="17">
        <f>E10+E15+E16+E17+E18</f>
        <v>0</v>
      </c>
      <c r="F9" s="17">
        <f>F10+F15+F16+F17+F18</f>
        <v>19700</v>
      </c>
      <c r="G9" s="18">
        <f>G10+G15+G16+G17+G18</f>
        <v>17394.34</v>
      </c>
      <c r="H9" s="19">
        <f>H19+H21+H22</f>
        <v>2628.0717724267424</v>
      </c>
      <c r="I9" s="20">
        <f>(K12+J12+I22+I21)/(100-I20)*100</f>
        <v>2628.0717724267424</v>
      </c>
      <c r="J9" s="20">
        <f>IF((100-J20)=0,0,(K13+J22+J21)/(100-J20)*100)</f>
        <v>0</v>
      </c>
      <c r="K9" s="20">
        <f>(L14+K22+K21)/(100-K20)*100</f>
        <v>2628.0717724267424</v>
      </c>
      <c r="L9" s="21">
        <f>(L22+L21)/(100-L20)*100</f>
        <v>2449.888506256209</v>
      </c>
    </row>
    <row r="10" spans="1:12" s="22" customFormat="1" ht="15.75">
      <c r="A10" s="23" t="s">
        <v>14</v>
      </c>
      <c r="B10" s="24" t="s">
        <v>15</v>
      </c>
      <c r="C10" s="25" t="s">
        <v>16</v>
      </c>
      <c r="D10" s="26" t="s">
        <v>16</v>
      </c>
      <c r="E10" s="27">
        <f>E12</f>
        <v>0</v>
      </c>
      <c r="F10" s="27">
        <f>F12+F13</f>
        <v>19700</v>
      </c>
      <c r="G10" s="28">
        <f>G12+G13+G14</f>
        <v>17394.34</v>
      </c>
      <c r="H10" s="25" t="s">
        <v>16</v>
      </c>
      <c r="I10" s="26" t="s">
        <v>16</v>
      </c>
      <c r="J10" s="26">
        <f>J12</f>
        <v>0</v>
      </c>
      <c r="K10" s="26">
        <f>K12+K13</f>
        <v>2628.0717724267424</v>
      </c>
      <c r="L10" s="29">
        <f>L12+L13+L14</f>
        <v>2449.888506256209</v>
      </c>
    </row>
    <row r="11" spans="1:12" s="22" customFormat="1" ht="15.75">
      <c r="A11" s="23"/>
      <c r="B11" s="24" t="s">
        <v>17</v>
      </c>
      <c r="C11" s="25" t="s">
        <v>16</v>
      </c>
      <c r="D11" s="30" t="s">
        <v>16</v>
      </c>
      <c r="E11" s="30" t="s">
        <v>16</v>
      </c>
      <c r="F11" s="30" t="s">
        <v>16</v>
      </c>
      <c r="G11" s="31" t="s">
        <v>16</v>
      </c>
      <c r="H11" s="25" t="s">
        <v>16</v>
      </c>
      <c r="I11" s="30" t="s">
        <v>16</v>
      </c>
      <c r="J11" s="30" t="s">
        <v>16</v>
      </c>
      <c r="K11" s="30" t="s">
        <v>16</v>
      </c>
      <c r="L11" s="31" t="s">
        <v>16</v>
      </c>
    </row>
    <row r="12" spans="1:12" s="22" customFormat="1" ht="15.75">
      <c r="A12" s="23" t="s">
        <v>18</v>
      </c>
      <c r="B12" s="24" t="s">
        <v>8</v>
      </c>
      <c r="C12" s="25" t="s">
        <v>16</v>
      </c>
      <c r="D12" s="32" t="s">
        <v>16</v>
      </c>
      <c r="E12" s="33"/>
      <c r="F12" s="33">
        <f>D9-D19-D21-D22-E12-G12</f>
        <v>19700</v>
      </c>
      <c r="G12" s="34"/>
      <c r="H12" s="25" t="s">
        <v>16</v>
      </c>
      <c r="I12" s="32" t="s">
        <v>16</v>
      </c>
      <c r="J12" s="32">
        <f>IF(E9=0,0,E12/E9*J9)</f>
        <v>0</v>
      </c>
      <c r="K12" s="32">
        <f>IF(F9=0,0,F12/F9*K9)</f>
        <v>2628.0717724267424</v>
      </c>
      <c r="L12" s="35">
        <f>IF(G9=0,0,G12/G9*L9)</f>
        <v>0</v>
      </c>
    </row>
    <row r="13" spans="1:12" s="22" customFormat="1" ht="15.75">
      <c r="A13" s="23" t="s">
        <v>19</v>
      </c>
      <c r="B13" s="24" t="s">
        <v>9</v>
      </c>
      <c r="C13" s="25" t="s">
        <v>16</v>
      </c>
      <c r="D13" s="32" t="s">
        <v>16</v>
      </c>
      <c r="E13" s="32" t="s">
        <v>16</v>
      </c>
      <c r="F13" s="33">
        <f>E9-E19-E21-E22-G13</f>
        <v>0</v>
      </c>
      <c r="G13" s="34"/>
      <c r="H13" s="25" t="s">
        <v>16</v>
      </c>
      <c r="I13" s="32" t="s">
        <v>16</v>
      </c>
      <c r="J13" s="32" t="s">
        <v>16</v>
      </c>
      <c r="K13" s="32">
        <f>IF(F9=0,0,F13/F9*K9)</f>
        <v>0</v>
      </c>
      <c r="L13" s="35">
        <f>IF(G9=0,0,G13/G9*L9)</f>
        <v>0</v>
      </c>
    </row>
    <row r="14" spans="1:12" s="22" customFormat="1" ht="15.75">
      <c r="A14" s="23" t="s">
        <v>20</v>
      </c>
      <c r="B14" s="24" t="s">
        <v>10</v>
      </c>
      <c r="C14" s="25" t="s">
        <v>16</v>
      </c>
      <c r="D14" s="32" t="s">
        <v>16</v>
      </c>
      <c r="E14" s="32" t="s">
        <v>16</v>
      </c>
      <c r="F14" s="32" t="s">
        <v>16</v>
      </c>
      <c r="G14" s="34">
        <f>F9-F19-F21-F22</f>
        <v>17394.34</v>
      </c>
      <c r="H14" s="25" t="s">
        <v>16</v>
      </c>
      <c r="I14" s="32" t="s">
        <v>16</v>
      </c>
      <c r="J14" s="32" t="s">
        <v>16</v>
      </c>
      <c r="K14" s="32" t="s">
        <v>16</v>
      </c>
      <c r="L14" s="35">
        <f>IF(G9=0,0,G14/G9*L9)</f>
        <v>2449.888506256209</v>
      </c>
    </row>
    <row r="15" spans="1:12" s="22" customFormat="1" ht="15.75">
      <c r="A15" s="23" t="s">
        <v>21</v>
      </c>
      <c r="B15" s="24" t="s">
        <v>22</v>
      </c>
      <c r="C15" s="36">
        <f>SUM(D15:G15)</f>
        <v>0</v>
      </c>
      <c r="D15" s="32"/>
      <c r="E15" s="32"/>
      <c r="F15" s="32"/>
      <c r="G15" s="32"/>
      <c r="H15" s="37">
        <f>SUM(I15:L15)</f>
        <v>0</v>
      </c>
      <c r="I15" s="32">
        <f>IF(D9=0,0,D15/D9*I9)</f>
        <v>0</v>
      </c>
      <c r="J15" s="32">
        <f>IF(E9=0,0,E15/E9*J9)</f>
        <v>0</v>
      </c>
      <c r="K15" s="32">
        <f>IF(F9=0,0,F15/F9*K9)</f>
        <v>0</v>
      </c>
      <c r="L15" s="35">
        <f>IF(G9=0,0,G15/G9*L9)</f>
        <v>0</v>
      </c>
    </row>
    <row r="16" spans="1:12" s="22" customFormat="1" ht="15.75">
      <c r="A16" s="23" t="s">
        <v>23</v>
      </c>
      <c r="B16" s="24" t="s">
        <v>24</v>
      </c>
      <c r="C16" s="36">
        <f>SUM(D16:G16)</f>
        <v>0</v>
      </c>
      <c r="D16" s="33"/>
      <c r="E16" s="33"/>
      <c r="F16" s="33"/>
      <c r="G16" s="33"/>
      <c r="H16" s="37">
        <f>SUM(I16:L16)</f>
        <v>0</v>
      </c>
      <c r="I16" s="32">
        <f>IF(D9=0,0,D16/D9*I9)</f>
        <v>0</v>
      </c>
      <c r="J16" s="32">
        <f>IF(E9=0,0,E16/E9*J9)</f>
        <v>0</v>
      </c>
      <c r="K16" s="32">
        <f>IF(F9=0,0,F16/F9*K9)</f>
        <v>0</v>
      </c>
      <c r="L16" s="35">
        <f>IF(G9=0,0,G16/G9*L9)</f>
        <v>0</v>
      </c>
    </row>
    <row r="17" spans="1:12" s="22" customFormat="1" ht="15.75">
      <c r="A17" s="23" t="s">
        <v>25</v>
      </c>
      <c r="B17" s="24" t="s">
        <v>26</v>
      </c>
      <c r="C17" s="36">
        <f>SUM(D17:G17)</f>
        <v>19700</v>
      </c>
      <c r="D17" s="33">
        <v>19700</v>
      </c>
      <c r="E17" s="33"/>
      <c r="F17" s="33"/>
      <c r="G17" s="33"/>
      <c r="H17" s="37">
        <f>SUM(I17:L17)</f>
        <v>2628.0717724267424</v>
      </c>
      <c r="I17" s="32">
        <f>IF(D9=0,0,D17/D9*I9)</f>
        <v>2628.0717724267424</v>
      </c>
      <c r="J17" s="32">
        <f>IF(E9=0,0,E17/E9*J9)</f>
        <v>0</v>
      </c>
      <c r="K17" s="32">
        <f>IF(F9=0,0,F17/F9*K9)</f>
        <v>0</v>
      </c>
      <c r="L17" s="35">
        <f>IF(G9=0,0,G17/G9*L9)</f>
        <v>0</v>
      </c>
    </row>
    <row r="18" spans="1:12" s="22" customFormat="1" ht="15.75">
      <c r="A18" s="23" t="s">
        <v>27</v>
      </c>
      <c r="B18" s="24" t="s">
        <v>28</v>
      </c>
      <c r="C18" s="36">
        <f>SUM(D18:G18)</f>
        <v>0</v>
      </c>
      <c r="D18" s="33"/>
      <c r="E18" s="33"/>
      <c r="F18" s="33"/>
      <c r="G18" s="33"/>
      <c r="H18" s="37">
        <f>SUM(I18:L18)</f>
        <v>0</v>
      </c>
      <c r="I18" s="32">
        <f>IF(D9=0,0,D18/D9*I9)</f>
        <v>0</v>
      </c>
      <c r="J18" s="32">
        <f>IF(E9=0,0,E18/E9*J9)</f>
        <v>0</v>
      </c>
      <c r="K18" s="32">
        <f>IF(F9=0,0,F18/F9*K9)</f>
        <v>0</v>
      </c>
      <c r="L18" s="35">
        <f>IF(G9=0,0,G18/G9*L9)</f>
        <v>0</v>
      </c>
    </row>
    <row r="19" spans="1:12" s="22" customFormat="1" ht="31.5">
      <c r="A19" s="23" t="s">
        <v>29</v>
      </c>
      <c r="B19" s="24" t="s">
        <v>30</v>
      </c>
      <c r="C19" s="36">
        <f>SUM(D19:G19)</f>
        <v>1547.8700000000001</v>
      </c>
      <c r="D19" s="33"/>
      <c r="E19" s="33"/>
      <c r="F19" s="33">
        <v>1335.66</v>
      </c>
      <c r="G19" s="33">
        <v>212.21</v>
      </c>
      <c r="H19" s="37">
        <f>SUM(I19:L19)</f>
        <v>208.07177242674234</v>
      </c>
      <c r="I19" s="26">
        <f>I9*I20/100</f>
        <v>0</v>
      </c>
      <c r="J19" s="26">
        <f>J9*J20/100</f>
        <v>0</v>
      </c>
      <c r="K19" s="26">
        <f>K9*K20/100</f>
        <v>178.18326617053313</v>
      </c>
      <c r="L19" s="26">
        <f>L9*L20/100</f>
        <v>29.88850625620921</v>
      </c>
    </row>
    <row r="20" spans="1:12" s="22" customFormat="1" ht="15.75">
      <c r="A20" s="23" t="s">
        <v>31</v>
      </c>
      <c r="B20" s="24" t="s">
        <v>32</v>
      </c>
      <c r="C20" s="36">
        <f aca="true" t="shared" si="0" ref="C20:H20">IF(C9=0,0,C19/C9*100)</f>
        <v>7.857208121827412</v>
      </c>
      <c r="D20" s="27">
        <f t="shared" si="0"/>
        <v>0</v>
      </c>
      <c r="E20" s="27">
        <f t="shared" si="0"/>
        <v>0</v>
      </c>
      <c r="F20" s="27">
        <f t="shared" si="0"/>
        <v>6.78</v>
      </c>
      <c r="G20" s="27">
        <f t="shared" si="0"/>
        <v>1.219994549951306</v>
      </c>
      <c r="H20" s="37">
        <f t="shared" si="0"/>
        <v>7.917278919464607</v>
      </c>
      <c r="I20" s="26">
        <f>D20</f>
        <v>0</v>
      </c>
      <c r="J20" s="26">
        <f>E20</f>
        <v>0</v>
      </c>
      <c r="K20" s="26">
        <f>F20</f>
        <v>6.78</v>
      </c>
      <c r="L20" s="26">
        <f>G20</f>
        <v>1.219994549951306</v>
      </c>
    </row>
    <row r="21" spans="1:12" s="22" customFormat="1" ht="47.25">
      <c r="A21" s="23" t="s">
        <v>33</v>
      </c>
      <c r="B21" s="24" t="s">
        <v>34</v>
      </c>
      <c r="C21" s="36">
        <f aca="true" t="shared" si="1" ref="C21:C26">SUM(D21:G21)</f>
        <v>0</v>
      </c>
      <c r="D21" s="27"/>
      <c r="E21" s="27"/>
      <c r="F21" s="27"/>
      <c r="G21" s="28"/>
      <c r="H21" s="37">
        <f aca="true" t="shared" si="2" ref="H21:H26">SUM(I21:L21)</f>
        <v>0</v>
      </c>
      <c r="I21" s="26">
        <f>D21*((C23+C26)/C22)</f>
        <v>0</v>
      </c>
      <c r="J21" s="26">
        <f>E21*((C23+C26)/C22)</f>
        <v>0</v>
      </c>
      <c r="K21" s="26">
        <f>F21*((C23+C26)/C22)</f>
        <v>0</v>
      </c>
      <c r="L21" s="29">
        <f>G21*((C26+C23)/C22)</f>
        <v>0</v>
      </c>
    </row>
    <row r="22" spans="1:12" s="22" customFormat="1" ht="15.75">
      <c r="A22" s="23" t="s">
        <v>35</v>
      </c>
      <c r="B22" s="24" t="s">
        <v>36</v>
      </c>
      <c r="C22" s="36">
        <f t="shared" si="1"/>
        <v>18152.13</v>
      </c>
      <c r="D22" s="27">
        <f>D23+D25+D26+D24</f>
        <v>0</v>
      </c>
      <c r="E22" s="27">
        <f>E23+E25+E26+E24</f>
        <v>0</v>
      </c>
      <c r="F22" s="27">
        <f>F23+F25+F26+F24</f>
        <v>970</v>
      </c>
      <c r="G22" s="28">
        <f>G9-G19-G21</f>
        <v>17182.13</v>
      </c>
      <c r="H22" s="37">
        <f t="shared" si="2"/>
        <v>2420</v>
      </c>
      <c r="I22" s="26">
        <f>I23+I26+I25+I24</f>
        <v>0</v>
      </c>
      <c r="J22" s="26">
        <f>J23+J26+J25+J24</f>
        <v>0</v>
      </c>
      <c r="K22" s="26">
        <f>K23+K26+K25+K24</f>
        <v>0</v>
      </c>
      <c r="L22" s="26">
        <f>L23+L26+L25+L24</f>
        <v>2420</v>
      </c>
    </row>
    <row r="23" spans="1:12" s="22" customFormat="1" ht="31.5">
      <c r="A23" s="23" t="s">
        <v>37</v>
      </c>
      <c r="B23" s="24" t="s">
        <v>38</v>
      </c>
      <c r="C23" s="36">
        <f t="shared" si="1"/>
        <v>2420</v>
      </c>
      <c r="D23" s="27"/>
      <c r="E23" s="27"/>
      <c r="F23" s="27"/>
      <c r="G23" s="27">
        <v>2420</v>
      </c>
      <c r="H23" s="37">
        <f t="shared" si="2"/>
        <v>2420</v>
      </c>
      <c r="I23" s="26">
        <f aca="true" t="shared" si="3" ref="I23:L24">D23</f>
        <v>0</v>
      </c>
      <c r="J23" s="26">
        <f t="shared" si="3"/>
        <v>0</v>
      </c>
      <c r="K23" s="26">
        <f t="shared" si="3"/>
        <v>0</v>
      </c>
      <c r="L23" s="29">
        <f t="shared" si="3"/>
        <v>2420</v>
      </c>
    </row>
    <row r="24" spans="1:12" s="22" customFormat="1" ht="31.5">
      <c r="A24" s="23" t="s">
        <v>39</v>
      </c>
      <c r="B24" s="38" t="s">
        <v>40</v>
      </c>
      <c r="C24" s="36">
        <f t="shared" si="1"/>
        <v>0</v>
      </c>
      <c r="D24" s="27"/>
      <c r="E24" s="27"/>
      <c r="F24" s="27"/>
      <c r="G24" s="27"/>
      <c r="H24" s="37">
        <f t="shared" si="2"/>
        <v>0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</row>
    <row r="25" spans="1:12" s="22" customFormat="1" ht="16.5" thickBot="1">
      <c r="A25" s="39" t="s">
        <v>41</v>
      </c>
      <c r="B25" s="40" t="s">
        <v>42</v>
      </c>
      <c r="C25" s="36">
        <f t="shared" si="1"/>
        <v>15732.13</v>
      </c>
      <c r="D25" s="33"/>
      <c r="E25" s="33"/>
      <c r="F25" s="33">
        <v>970</v>
      </c>
      <c r="G25" s="33">
        <v>14762.13</v>
      </c>
      <c r="H25" s="37">
        <f t="shared" si="2"/>
        <v>0</v>
      </c>
      <c r="I25" s="32"/>
      <c r="J25" s="32"/>
      <c r="K25" s="32"/>
      <c r="L25" s="35"/>
    </row>
    <row r="26" spans="1:12" s="22" customFormat="1" ht="32.25" thickBot="1">
      <c r="A26" s="41" t="s">
        <v>43</v>
      </c>
      <c r="B26" s="40" t="s">
        <v>44</v>
      </c>
      <c r="C26" s="42">
        <f t="shared" si="1"/>
        <v>0</v>
      </c>
      <c r="D26" s="43"/>
      <c r="E26" s="43"/>
      <c r="F26" s="43"/>
      <c r="G26" s="43"/>
      <c r="H26" s="44">
        <f t="shared" si="2"/>
        <v>0</v>
      </c>
      <c r="I26" s="45">
        <f>D26</f>
        <v>0</v>
      </c>
      <c r="J26" s="45">
        <f>E26</f>
        <v>0</v>
      </c>
      <c r="K26" s="45">
        <f>F26</f>
        <v>0</v>
      </c>
      <c r="L26" s="46">
        <f>G26</f>
        <v>0</v>
      </c>
    </row>
    <row r="27" spans="1:12" s="22" customFormat="1" ht="16.5" thickBot="1">
      <c r="A27" s="47"/>
      <c r="B27" s="48" t="s">
        <v>45</v>
      </c>
      <c r="C27" s="49"/>
      <c r="D27" s="50"/>
      <c r="E27" s="50"/>
      <c r="F27" s="50"/>
      <c r="G27" s="51">
        <f>G22-G23-G25-G26-G24</f>
        <v>1.8189894035458565E-12</v>
      </c>
      <c r="H27" s="52"/>
      <c r="I27" s="53">
        <f>I9-I19-I21-I22-J12-K12</f>
        <v>0</v>
      </c>
      <c r="J27" s="53">
        <f>J9-J19-J21-J22-K13</f>
        <v>0</v>
      </c>
      <c r="K27" s="53">
        <f>K9-K19-K21-K22-L14</f>
        <v>0</v>
      </c>
      <c r="L27" s="54">
        <f>L9-L19-L21-L22</f>
        <v>0</v>
      </c>
    </row>
    <row r="28" spans="1:8" s="22" customFormat="1" ht="15.75">
      <c r="A28" s="55"/>
      <c r="B28" s="55" t="s">
        <v>46</v>
      </c>
      <c r="C28" s="55"/>
      <c r="D28" s="55"/>
      <c r="E28" s="55"/>
      <c r="F28" s="55"/>
      <c r="G28" s="55"/>
      <c r="H28" s="56"/>
    </row>
  </sheetData>
  <mergeCells count="9">
    <mergeCell ref="H5:L5"/>
    <mergeCell ref="C6:G6"/>
    <mergeCell ref="H6:L6"/>
    <mergeCell ref="F1:G1"/>
    <mergeCell ref="F2:G2"/>
    <mergeCell ref="A3:G3"/>
    <mergeCell ref="A5:A7"/>
    <mergeCell ref="B5:B7"/>
    <mergeCell ref="C5:G5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A2" sqref="A2:L2"/>
    </sheetView>
  </sheetViews>
  <sheetFormatPr defaultColWidth="9.00390625" defaultRowHeight="12.75" outlineLevelCol="1"/>
  <cols>
    <col min="1" max="1" width="7.125" style="1" customWidth="1"/>
    <col min="2" max="2" width="39.25390625" style="1" customWidth="1"/>
    <col min="3" max="3" width="12.25390625" style="1" customWidth="1"/>
    <col min="4" max="4" width="13.00390625" style="1" customWidth="1"/>
    <col min="5" max="5" width="11.625" style="1" customWidth="1"/>
    <col min="6" max="7" width="12.00390625" style="1" customWidth="1"/>
    <col min="8" max="8" width="11.875" style="1" customWidth="1"/>
    <col min="9" max="9" width="13.125" style="1" customWidth="1"/>
    <col min="10" max="10" width="11.75390625" style="1" customWidth="1"/>
    <col min="11" max="11" width="12.00390625" style="1" customWidth="1"/>
    <col min="12" max="12" width="12.375" style="1" customWidth="1"/>
    <col min="13" max="13" width="15.375" style="1" hidden="1" customWidth="1" outlineLevel="1"/>
    <col min="14" max="14" width="15.75390625" style="1" hidden="1" customWidth="1" outlineLevel="1"/>
    <col min="15" max="15" width="14.125" style="1" hidden="1" customWidth="1" outlineLevel="1"/>
    <col min="16" max="16" width="13.875" style="1" hidden="1" customWidth="1" outlineLevel="1"/>
    <col min="17" max="17" width="14.25390625" style="1" hidden="1" customWidth="1" outlineLevel="1"/>
    <col min="18" max="18" width="9.125" style="1" customWidth="1" collapsed="1"/>
    <col min="19" max="16384" width="9.125" style="1" customWidth="1"/>
  </cols>
  <sheetData>
    <row r="1" spans="11:17" ht="12.75">
      <c r="K1" s="1" t="s">
        <v>60</v>
      </c>
      <c r="Q1" s="1" t="s">
        <v>47</v>
      </c>
    </row>
    <row r="2" spans="1:12" ht="18.75" customHeight="1">
      <c r="A2" s="89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3.5" thickBot="1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 t="s">
        <v>49</v>
      </c>
    </row>
    <row r="4" spans="1:17" ht="16.5" thickBot="1">
      <c r="A4" s="90" t="s">
        <v>3</v>
      </c>
      <c r="B4" s="90" t="s">
        <v>4</v>
      </c>
      <c r="C4" s="93" t="s">
        <v>5</v>
      </c>
      <c r="D4" s="94"/>
      <c r="E4" s="94"/>
      <c r="F4" s="94"/>
      <c r="G4" s="95"/>
      <c r="H4" s="102" t="s">
        <v>6</v>
      </c>
      <c r="I4" s="81"/>
      <c r="J4" s="81"/>
      <c r="K4" s="81"/>
      <c r="L4" s="82"/>
      <c r="M4" s="96" t="s">
        <v>50</v>
      </c>
      <c r="N4" s="97"/>
      <c r="O4" s="97"/>
      <c r="P4" s="97"/>
      <c r="Q4" s="98"/>
    </row>
    <row r="5" spans="1:17" ht="15.75" customHeight="1" thickBot="1">
      <c r="A5" s="91"/>
      <c r="B5" s="91"/>
      <c r="C5" s="83" t="s">
        <v>59</v>
      </c>
      <c r="D5" s="84"/>
      <c r="E5" s="84"/>
      <c r="F5" s="84"/>
      <c r="G5" s="85"/>
      <c r="H5" s="83" t="s">
        <v>59</v>
      </c>
      <c r="I5" s="84"/>
      <c r="J5" s="84"/>
      <c r="K5" s="84"/>
      <c r="L5" s="85"/>
      <c r="M5" s="99"/>
      <c r="N5" s="100"/>
      <c r="O5" s="100"/>
      <c r="P5" s="100"/>
      <c r="Q5" s="101"/>
    </row>
    <row r="6" spans="1:17" ht="16.5" thickBot="1">
      <c r="A6" s="92"/>
      <c r="B6" s="92"/>
      <c r="C6" s="57" t="s">
        <v>7</v>
      </c>
      <c r="D6" s="8" t="s">
        <v>8</v>
      </c>
      <c r="E6" s="8" t="s">
        <v>9</v>
      </c>
      <c r="F6" s="8" t="s">
        <v>10</v>
      </c>
      <c r="G6" s="9" t="s">
        <v>11</v>
      </c>
      <c r="H6" s="7" t="s">
        <v>7</v>
      </c>
      <c r="I6" s="8" t="s">
        <v>8</v>
      </c>
      <c r="J6" s="8" t="s">
        <v>9</v>
      </c>
      <c r="K6" s="8" t="s">
        <v>10</v>
      </c>
      <c r="L6" s="9" t="s">
        <v>11</v>
      </c>
      <c r="M6" s="58" t="s">
        <v>7</v>
      </c>
      <c r="N6" s="59" t="s">
        <v>8</v>
      </c>
      <c r="O6" s="59" t="s">
        <v>9</v>
      </c>
      <c r="P6" s="59" t="s">
        <v>10</v>
      </c>
      <c r="Q6" s="60" t="s">
        <v>11</v>
      </c>
    </row>
    <row r="7" spans="1:17" ht="13.5" thickBot="1">
      <c r="A7" s="10">
        <v>1</v>
      </c>
      <c r="B7" s="61">
        <v>2</v>
      </c>
      <c r="C7" s="10">
        <v>3</v>
      </c>
      <c r="D7" s="62">
        <v>4</v>
      </c>
      <c r="E7" s="12">
        <v>5</v>
      </c>
      <c r="F7" s="62">
        <v>6</v>
      </c>
      <c r="G7" s="63">
        <v>7</v>
      </c>
      <c r="H7" s="64">
        <v>8</v>
      </c>
      <c r="I7" s="12">
        <v>9</v>
      </c>
      <c r="J7" s="62">
        <v>10</v>
      </c>
      <c r="K7" s="12">
        <v>11</v>
      </c>
      <c r="L7" s="13">
        <v>12</v>
      </c>
      <c r="M7" s="64">
        <v>8</v>
      </c>
      <c r="N7" s="12">
        <v>9</v>
      </c>
      <c r="O7" s="62">
        <v>10</v>
      </c>
      <c r="P7" s="12">
        <v>11</v>
      </c>
      <c r="Q7" s="13">
        <v>12</v>
      </c>
    </row>
    <row r="8" spans="1:17" ht="15.75" customHeight="1">
      <c r="A8" s="14" t="s">
        <v>12</v>
      </c>
      <c r="B8" s="65" t="s">
        <v>51</v>
      </c>
      <c r="C8" s="16">
        <f>C18+C20+C21</f>
        <v>4.554</v>
      </c>
      <c r="D8" s="17">
        <f>D14+D15+D16+D17</f>
        <v>4.554</v>
      </c>
      <c r="E8" s="17">
        <f>E9+E14+E15+E16+E17</f>
        <v>0</v>
      </c>
      <c r="F8" s="17">
        <f>F9+F14+F15+F16+F17</f>
        <v>4.554</v>
      </c>
      <c r="G8" s="18">
        <f>G9+G14+G15+G16+G17</f>
        <v>3.6302388</v>
      </c>
      <c r="H8" s="19">
        <f>H18+H20+H21</f>
        <v>0.8188265061317522</v>
      </c>
      <c r="I8" s="20">
        <f>(K11+J11+I21+I20)/(100-I19)*100</f>
        <v>0.8188265061317522</v>
      </c>
      <c r="J8" s="20">
        <f>IF((100-J19)=0,0,(K12+J21+J20)/(100-J19)*100)</f>
        <v>0</v>
      </c>
      <c r="K8" s="20">
        <f>(L13+K21+K20)/(100-K19)*100</f>
        <v>0.8188265061317522</v>
      </c>
      <c r="L8" s="21">
        <f>(L21+L20)/(100-L19)*100</f>
        <v>0.7633100690160194</v>
      </c>
      <c r="M8" s="66">
        <f>IF('[1]Баланс мощности'!C8=0,0,'[2]Баланс эл энергии'!C9/'[1]Баланс мощности'!C8)</f>
        <v>6029.999999999999</v>
      </c>
      <c r="N8" s="67">
        <f>IF('[1]Баланс мощности'!D8=0,0,'[2]Баланс эл энергии'!D9/'[1]Баланс мощности'!D8)</f>
        <v>6030</v>
      </c>
      <c r="O8" s="67">
        <f>IF('[1]Баланс мощности'!E8=0,0,'[2]Баланс эл энергии'!E9/'[1]Баланс мощности'!E8)*1000</f>
        <v>0</v>
      </c>
      <c r="P8" s="67">
        <f>IF('[1]Баланс мощности'!F8=0,0,'[2]Баланс эл энергии'!F9/'[1]Баланс мощности'!F8)</f>
        <v>6030</v>
      </c>
      <c r="Q8" s="68">
        <f>IF('[1]Баланс мощности'!G8=0,0,'[2]Баланс эл энергии'!G9/'[1]Баланс мощности'!G8)</f>
        <v>6028.854818132854</v>
      </c>
    </row>
    <row r="9" spans="1:17" ht="15.75">
      <c r="A9" s="23" t="s">
        <v>14</v>
      </c>
      <c r="B9" s="69" t="s">
        <v>15</v>
      </c>
      <c r="C9" s="25" t="s">
        <v>16</v>
      </c>
      <c r="D9" s="26" t="s">
        <v>16</v>
      </c>
      <c r="E9" s="27">
        <f>E11</f>
        <v>0</v>
      </c>
      <c r="F9" s="27">
        <f>F11+F12</f>
        <v>4.554</v>
      </c>
      <c r="G9" s="28">
        <f>G11+G12+G13</f>
        <v>3.6302388</v>
      </c>
      <c r="H9" s="25" t="s">
        <v>16</v>
      </c>
      <c r="I9" s="26" t="s">
        <v>16</v>
      </c>
      <c r="J9" s="26">
        <f>J11</f>
        <v>0</v>
      </c>
      <c r="K9" s="26">
        <f>K11+K12</f>
        <v>0.8188265061317522</v>
      </c>
      <c r="L9" s="29">
        <f>L11+L12+L13</f>
        <v>0.7633100690160194</v>
      </c>
      <c r="M9" s="70"/>
      <c r="N9" s="71"/>
      <c r="O9" s="71">
        <f>IF('[1]Баланс мощности'!E9=0,0,'[2]Баланс эл энергии'!E10/'[1]Баланс мощности'!E9)*1000</f>
        <v>0</v>
      </c>
      <c r="P9" s="71">
        <f>IF('[1]Баланс мощности'!F9=0,0,'[2]Баланс эл энергии'!F10/'[1]Баланс мощности'!F9)</f>
        <v>6030</v>
      </c>
      <c r="Q9" s="72">
        <f>IF('[1]Баланс мощности'!G9=0,0,'[2]Баланс эл энергии'!G10/'[1]Баланс мощности'!G9)</f>
        <v>6028.854818132854</v>
      </c>
    </row>
    <row r="10" spans="1:17" ht="15.75">
      <c r="A10" s="23"/>
      <c r="B10" s="69" t="s">
        <v>17</v>
      </c>
      <c r="C10" s="25" t="s">
        <v>16</v>
      </c>
      <c r="D10" s="30" t="s">
        <v>16</v>
      </c>
      <c r="E10" s="30" t="s">
        <v>16</v>
      </c>
      <c r="F10" s="30" t="s">
        <v>16</v>
      </c>
      <c r="G10" s="31" t="s">
        <v>16</v>
      </c>
      <c r="H10" s="25" t="s">
        <v>16</v>
      </c>
      <c r="I10" s="30" t="s">
        <v>16</v>
      </c>
      <c r="J10" s="30" t="s">
        <v>16</v>
      </c>
      <c r="K10" s="30" t="s">
        <v>16</v>
      </c>
      <c r="L10" s="31" t="s">
        <v>16</v>
      </c>
      <c r="M10" s="70"/>
      <c r="N10" s="71"/>
      <c r="O10" s="71"/>
      <c r="P10" s="71"/>
      <c r="Q10" s="72"/>
    </row>
    <row r="11" spans="1:17" ht="15.75">
      <c r="A11" s="23" t="s">
        <v>18</v>
      </c>
      <c r="B11" s="69" t="s">
        <v>8</v>
      </c>
      <c r="C11" s="25" t="s">
        <v>16</v>
      </c>
      <c r="D11" s="32" t="s">
        <v>16</v>
      </c>
      <c r="E11" s="33"/>
      <c r="F11" s="33">
        <f>D8-D18-D20-D21-E11-G11</f>
        <v>4.554</v>
      </c>
      <c r="G11" s="34">
        <v>0</v>
      </c>
      <c r="H11" s="25" t="s">
        <v>16</v>
      </c>
      <c r="I11" s="32" t="s">
        <v>16</v>
      </c>
      <c r="J11" s="32">
        <f>IF(E8=0,0,E11/E8*J8)</f>
        <v>0</v>
      </c>
      <c r="K11" s="32">
        <f>IF(F8=0,0,F11/F8*K8)</f>
        <v>0.8188265061317522</v>
      </c>
      <c r="L11" s="35">
        <f>IF(G8=0,0,G11/G8*L8)</f>
        <v>0</v>
      </c>
      <c r="M11" s="70"/>
      <c r="N11" s="71"/>
      <c r="O11" s="71">
        <f>IF('[1]Баланс мощности'!E11=0,0,'[2]Баланс эл энергии'!E12/'[1]Баланс мощности'!E11)*1000</f>
        <v>0</v>
      </c>
      <c r="P11" s="71">
        <f>IF('[1]Баланс мощности'!F11=0,0,'[2]Баланс эл энергии'!F12/'[1]Баланс мощности'!F11)</f>
        <v>6030</v>
      </c>
      <c r="Q11" s="72"/>
    </row>
    <row r="12" spans="1:17" ht="15.75">
      <c r="A12" s="23" t="s">
        <v>19</v>
      </c>
      <c r="B12" s="69" t="s">
        <v>9</v>
      </c>
      <c r="C12" s="25" t="s">
        <v>16</v>
      </c>
      <c r="D12" s="32" t="s">
        <v>16</v>
      </c>
      <c r="E12" s="32" t="s">
        <v>16</v>
      </c>
      <c r="F12" s="33">
        <f>E8-E18-E20-E21-G12</f>
        <v>0</v>
      </c>
      <c r="G12" s="34">
        <v>0</v>
      </c>
      <c r="H12" s="25" t="s">
        <v>16</v>
      </c>
      <c r="I12" s="32" t="s">
        <v>16</v>
      </c>
      <c r="J12" s="32" t="s">
        <v>16</v>
      </c>
      <c r="K12" s="32">
        <f>IF(F8=0,0,F12/F8*K8)</f>
        <v>0</v>
      </c>
      <c r="L12" s="35">
        <f>IF(G8=0,0,G12/G8*L8)</f>
        <v>0</v>
      </c>
      <c r="M12" s="70"/>
      <c r="N12" s="71"/>
      <c r="O12" s="71"/>
      <c r="P12" s="71">
        <f>IF('[1]Баланс мощности'!F12=0,0,'[2]Баланс эл энергии'!F13/'[1]Баланс мощности'!F12)*1000</f>
        <v>0</v>
      </c>
      <c r="Q12" s="72"/>
    </row>
    <row r="13" spans="1:17" ht="15.75">
      <c r="A13" s="23" t="s">
        <v>20</v>
      </c>
      <c r="B13" s="69" t="s">
        <v>10</v>
      </c>
      <c r="C13" s="25" t="s">
        <v>16</v>
      </c>
      <c r="D13" s="32" t="s">
        <v>16</v>
      </c>
      <c r="E13" s="32" t="s">
        <v>16</v>
      </c>
      <c r="F13" s="32" t="s">
        <v>16</v>
      </c>
      <c r="G13" s="34">
        <f>F8-F18-F20-F21</f>
        <v>3.6302388</v>
      </c>
      <c r="H13" s="25" t="s">
        <v>16</v>
      </c>
      <c r="I13" s="32" t="s">
        <v>16</v>
      </c>
      <c r="J13" s="32" t="s">
        <v>16</v>
      </c>
      <c r="K13" s="32" t="s">
        <v>16</v>
      </c>
      <c r="L13" s="35">
        <f>IF(G8=0,0,G13/G8*L8)</f>
        <v>0.7633100690160194</v>
      </c>
      <c r="M13" s="70"/>
      <c r="N13" s="71"/>
      <c r="O13" s="71"/>
      <c r="P13" s="71"/>
      <c r="Q13" s="72">
        <f>IF('[1]Баланс мощности'!G13=0,0,'[2]Баланс эл энергии'!G14/'[1]Баланс мощности'!G13)</f>
        <v>6028.854818132854</v>
      </c>
    </row>
    <row r="14" spans="1:17" ht="15.75">
      <c r="A14" s="23" t="s">
        <v>21</v>
      </c>
      <c r="B14" s="24" t="s">
        <v>22</v>
      </c>
      <c r="C14" s="36">
        <f>SUM(D14:G14)</f>
        <v>0</v>
      </c>
      <c r="D14" s="32"/>
      <c r="E14" s="32"/>
      <c r="F14" s="32"/>
      <c r="G14" s="32"/>
      <c r="H14" s="37">
        <f>SUM(I14:L14)</f>
        <v>0</v>
      </c>
      <c r="I14" s="32">
        <f>IF(D8=0,0,D14/D8*I8)</f>
        <v>0</v>
      </c>
      <c r="J14" s="32">
        <f>IF(E8=0,0,E14/E8*J8)</f>
        <v>0</v>
      </c>
      <c r="K14" s="32">
        <f>IF(F8=0,0,F14/F8*K8)</f>
        <v>0</v>
      </c>
      <c r="L14" s="35">
        <f>IF(G8=0,0,G14/G8*L8)</f>
        <v>0</v>
      </c>
      <c r="M14" s="70">
        <f>IF('[1]Баланс мощности'!C14=0,0,'[2]Баланс эл энергии'!C15/'[1]Баланс мощности'!C14)*1000</f>
        <v>0</v>
      </c>
      <c r="N14" s="71">
        <f>IF('[1]Баланс мощности'!D14=0,0,'[2]Баланс эл энергии'!D15/'[1]Баланс мощности'!D14)*1000</f>
        <v>0</v>
      </c>
      <c r="O14" s="71">
        <f>IF('[1]Баланс мощности'!E14=0,0,'[2]Баланс эл энергии'!E15/'[1]Баланс мощности'!E14)*1000</f>
        <v>0</v>
      </c>
      <c r="P14" s="71">
        <f>IF('[1]Баланс мощности'!F14=0,0,'[2]Баланс эл энергии'!F15/'[1]Баланс мощности'!F14)*1000</f>
        <v>0</v>
      </c>
      <c r="Q14" s="72">
        <f>IF('[1]Баланс мощности'!G14=0,0,'[2]Баланс эл энергии'!G15/'[1]Баланс мощности'!G14)*1000</f>
        <v>0</v>
      </c>
    </row>
    <row r="15" spans="1:17" ht="15.75">
      <c r="A15" s="23" t="s">
        <v>23</v>
      </c>
      <c r="B15" s="24" t="s">
        <v>24</v>
      </c>
      <c r="C15" s="36">
        <f>SUM(D15:G15)</f>
        <v>0</v>
      </c>
      <c r="D15" s="32"/>
      <c r="E15" s="32"/>
      <c r="F15" s="32"/>
      <c r="G15" s="32"/>
      <c r="H15" s="37">
        <f>SUM(I15:L15)</f>
        <v>0</v>
      </c>
      <c r="I15" s="32">
        <f>IF(D8=0,0,D15/D8*I8)</f>
        <v>0</v>
      </c>
      <c r="J15" s="32">
        <f>IF(E8=0,0,E15/E8*J8)</f>
        <v>0</v>
      </c>
      <c r="K15" s="32">
        <f>IF(F8=0,0,F15/F8*K8)</f>
        <v>0</v>
      </c>
      <c r="L15" s="35">
        <f>IF(G8=0,0,G15/G8*L8)</f>
        <v>0</v>
      </c>
      <c r="M15" s="70">
        <f>IF('[1]Баланс мощности'!C15=0,0,'[2]Баланс эл энергии'!C16/'[1]Баланс мощности'!C15)*1000</f>
        <v>0</v>
      </c>
      <c r="N15" s="71">
        <f>IF('[1]Баланс мощности'!D15=0,0,'[2]Баланс эл энергии'!D16/'[1]Баланс мощности'!D15)*1000</f>
        <v>0</v>
      </c>
      <c r="O15" s="71">
        <f>IF('[1]Баланс мощности'!E15=0,0,'[2]Баланс эл энергии'!E16/'[1]Баланс мощности'!E15)*1000</f>
        <v>0</v>
      </c>
      <c r="P15" s="71">
        <f>IF('[1]Баланс мощности'!F15=0,0,'[2]Баланс эл энергии'!F16/'[1]Баланс мощности'!F15)*1000</f>
        <v>0</v>
      </c>
      <c r="Q15" s="72">
        <f>IF('[1]Баланс мощности'!G15=0,0,'[2]Баланс эл энергии'!G16/'[1]Баланс мощности'!G15)*1000</f>
        <v>0</v>
      </c>
    </row>
    <row r="16" spans="1:17" ht="15.75">
      <c r="A16" s="23" t="s">
        <v>25</v>
      </c>
      <c r="B16" s="24" t="s">
        <v>26</v>
      </c>
      <c r="C16" s="36">
        <f>SUM(D16:G16)</f>
        <v>4.554</v>
      </c>
      <c r="D16" s="32">
        <v>4.554</v>
      </c>
      <c r="E16" s="32"/>
      <c r="F16" s="32"/>
      <c r="G16" s="32"/>
      <c r="H16" s="37">
        <f>SUM(I16:L16)</f>
        <v>0.8188265061317522</v>
      </c>
      <c r="I16" s="32">
        <f>IF(D8=0,0,D16/D8*I8)</f>
        <v>0.8188265061317522</v>
      </c>
      <c r="J16" s="32">
        <f>IF(E8=0,0,E16/E8*J8)</f>
        <v>0</v>
      </c>
      <c r="K16" s="32">
        <f>IF(F8=0,0,F16/F8*K8)</f>
        <v>0</v>
      </c>
      <c r="L16" s="35">
        <f>IF(G8=0,0,G16/G8*L8)</f>
        <v>0</v>
      </c>
      <c r="M16" s="70">
        <f>IF('[1]Баланс мощности'!C16=0,0,'[2]Баланс эл энергии'!C17/'[1]Баланс мощности'!C16)</f>
        <v>6030</v>
      </c>
      <c r="N16" s="71">
        <f>IF('[1]Баланс мощности'!D16=0,0,'[2]Баланс эл энергии'!D17/'[1]Баланс мощности'!D16)</f>
        <v>6030</v>
      </c>
      <c r="O16" s="71">
        <f>IF('[1]Баланс мощности'!E16=0,0,'[2]Баланс эл энергии'!E17/'[1]Баланс мощности'!E16)*1000</f>
        <v>0</v>
      </c>
      <c r="P16" s="71">
        <f>IF('[1]Баланс мощности'!F16=0,0,'[2]Баланс эл энергии'!F17/'[1]Баланс мощности'!F16)</f>
        <v>0</v>
      </c>
      <c r="Q16" s="72">
        <f>IF('[1]Баланс мощности'!G16=0,0,'[2]Баланс эл энергии'!G17/'[1]Баланс мощности'!G16)*1000</f>
        <v>0</v>
      </c>
    </row>
    <row r="17" spans="1:17" ht="15.75">
      <c r="A17" s="23" t="s">
        <v>27</v>
      </c>
      <c r="B17" s="24" t="s">
        <v>52</v>
      </c>
      <c r="C17" s="36">
        <f>SUM(D17:G17)</f>
        <v>0</v>
      </c>
      <c r="D17" s="32"/>
      <c r="E17" s="32"/>
      <c r="F17" s="32"/>
      <c r="G17" s="32"/>
      <c r="H17" s="37">
        <f>SUM(I17:L17)</f>
        <v>0</v>
      </c>
      <c r="I17" s="32">
        <f>IF(D8=0,0,D17/D8*I8)</f>
        <v>0</v>
      </c>
      <c r="J17" s="32">
        <f>IF(E8=0,0,E17/E8*J8)</f>
        <v>0</v>
      </c>
      <c r="K17" s="32">
        <f>IF(F8=0,0,F17/F8*K8)</f>
        <v>0</v>
      </c>
      <c r="L17" s="35">
        <f>IF(G8=0,0,G17/G8*L8)</f>
        <v>0</v>
      </c>
      <c r="M17" s="70">
        <f>IF('[1]Баланс мощности'!C17=0,0,'[2]Баланс эл энергии'!C18/'[1]Баланс мощности'!C17)*1000</f>
        <v>0</v>
      </c>
      <c r="N17" s="71">
        <f>IF('[1]Баланс мощности'!D17=0,0,'[2]Баланс эл энергии'!D18/'[1]Баланс мощности'!D17)*1000</f>
        <v>0</v>
      </c>
      <c r="O17" s="71">
        <f>IF('[1]Баланс мощности'!E17=0,0,'[2]Баланс эл энергии'!E18/'[1]Баланс мощности'!E17)*1000</f>
        <v>0</v>
      </c>
      <c r="P17" s="71">
        <f>IF('[1]Баланс мощности'!F17=0,0,'[2]Баланс эл энергии'!F18/'[1]Баланс мощности'!F17)*1000</f>
        <v>0</v>
      </c>
      <c r="Q17" s="72">
        <f>IF('[1]Баланс мощности'!G17=0,0,'[2]Баланс эл энергии'!G18/'[1]Баланс мощности'!G17)*1000</f>
        <v>0</v>
      </c>
    </row>
    <row r="18" spans="1:17" ht="15.75">
      <c r="A18" s="23" t="s">
        <v>29</v>
      </c>
      <c r="B18" s="69" t="s">
        <v>53</v>
      </c>
      <c r="C18" s="36">
        <f>SUM(D18:G18)</f>
        <v>0.3530391089973227</v>
      </c>
      <c r="D18" s="27">
        <f>D8*D19/100</f>
        <v>0</v>
      </c>
      <c r="E18" s="27">
        <f>E8*E19/100</f>
        <v>0</v>
      </c>
      <c r="F18" s="27">
        <f>F8*F19/100</f>
        <v>0.3087612</v>
      </c>
      <c r="G18" s="28">
        <f>G8*G19/100</f>
        <v>0.044277908997322715</v>
      </c>
      <c r="H18" s="37">
        <f>SUM(I18:L18)</f>
        <v>0.0648265061317522</v>
      </c>
      <c r="I18" s="26">
        <f>I8*I19/100</f>
        <v>0</v>
      </c>
      <c r="J18" s="26">
        <f>J8*J19/100</f>
        <v>0</v>
      </c>
      <c r="K18" s="26">
        <f>K8*K19/100</f>
        <v>0.05551643711573281</v>
      </c>
      <c r="L18" s="29">
        <f>L8*L19/100</f>
        <v>0.009310069016019395</v>
      </c>
      <c r="M18" s="70">
        <f>IF('[1]Баланс мощности'!C18=0,0,'[2]Баланс эл энергии'!C19/'[1]Баланс мощности'!C18)</f>
        <v>6029.855352515409</v>
      </c>
      <c r="N18" s="71">
        <f>IF('[1]Баланс мощности'!D18=0,0,'[2]Баланс эл энергии'!D19/'[1]Баланс мощности'!D18)*1000</f>
        <v>0</v>
      </c>
      <c r="O18" s="71">
        <f>IF('[1]Баланс мощности'!E18=0,0,'[2]Баланс эл энергии'!E19/'[1]Баланс мощности'!E18)*1000</f>
        <v>0</v>
      </c>
      <c r="P18" s="71">
        <f>IF('[1]Баланс мощности'!F18=0,0,'[2]Баланс эл энергии'!F19/'[1]Баланс мощности'!F18)</f>
        <v>6029.999999999999</v>
      </c>
      <c r="Q18" s="72">
        <f>IF('[1]Баланс мощности'!G18=0,0,'[2]Баланс эл энергии'!G19/'[1]Баланс мощности'!G18)</f>
        <v>6028.854818132854</v>
      </c>
    </row>
    <row r="19" spans="1:17" ht="15.75">
      <c r="A19" s="23" t="s">
        <v>31</v>
      </c>
      <c r="B19" s="69" t="s">
        <v>54</v>
      </c>
      <c r="C19" s="36">
        <f>IF(C8=0,0,C18/C8*100)</f>
        <v>7.752286100072962</v>
      </c>
      <c r="D19" s="27">
        <f>'[2]Баланс эл энергии'!D20</f>
        <v>0</v>
      </c>
      <c r="E19" s="27">
        <f>'[2]Баланс эл энергии'!E20</f>
        <v>0</v>
      </c>
      <c r="F19" s="27">
        <f>'[2]Баланс эл энергии'!F20</f>
        <v>6.78</v>
      </c>
      <c r="G19" s="27">
        <f>'[2]Баланс эл энергии'!G20</f>
        <v>1.219696869454503</v>
      </c>
      <c r="H19" s="37">
        <f>IF(H8=0,0,H18/H8*100)</f>
        <v>7.917001421705488</v>
      </c>
      <c r="I19" s="26">
        <f>D19</f>
        <v>0</v>
      </c>
      <c r="J19" s="26">
        <f>E19</f>
        <v>0</v>
      </c>
      <c r="K19" s="26">
        <f>F19</f>
        <v>6.78</v>
      </c>
      <c r="L19" s="29">
        <f>G19</f>
        <v>1.219696869454503</v>
      </c>
      <c r="M19" s="70"/>
      <c r="N19" s="71"/>
      <c r="O19" s="71"/>
      <c r="P19" s="71"/>
      <c r="Q19" s="72"/>
    </row>
    <row r="20" spans="1:17" ht="31.5">
      <c r="A20" s="23" t="s">
        <v>33</v>
      </c>
      <c r="B20" s="69" t="s">
        <v>55</v>
      </c>
      <c r="C20" s="36">
        <f aca="true" t="shared" si="0" ref="C20:C25">SUM(D20:G20)</f>
        <v>0</v>
      </c>
      <c r="D20" s="27"/>
      <c r="E20" s="27"/>
      <c r="F20" s="27"/>
      <c r="G20" s="28"/>
      <c r="H20" s="37">
        <f aca="true" t="shared" si="1" ref="H20:H25">SUM(I20:L20)</f>
        <v>0</v>
      </c>
      <c r="I20" s="26">
        <f>D20*((C22+C25)/C21)</f>
        <v>0</v>
      </c>
      <c r="J20" s="26">
        <f>E20*((C22+C25)/C21)</f>
        <v>0</v>
      </c>
      <c r="K20" s="26">
        <f>F20*((C22+C25)/C21)</f>
        <v>0</v>
      </c>
      <c r="L20" s="29">
        <f>G20*((C25+C22)/C21)</f>
        <v>0</v>
      </c>
      <c r="M20" s="70">
        <f>IF('[1]Баланс мощности'!C20=0,0,'[2]Баланс эл энергии'!C21/'[1]Баланс мощности'!C20)*1000</f>
        <v>0</v>
      </c>
      <c r="N20" s="71">
        <f>IF('[1]Баланс мощности'!D20=0,0,'[2]Баланс эл энергии'!D21/'[1]Баланс мощности'!D20)*1000</f>
        <v>0</v>
      </c>
      <c r="O20" s="71">
        <f>IF('[1]Баланс мощности'!E20=0,0,'[2]Баланс эл энергии'!E21/'[1]Баланс мощности'!E20)*1000</f>
        <v>0</v>
      </c>
      <c r="P20" s="71">
        <f>IF('[1]Баланс мощности'!F20=0,0,'[2]Баланс эл энергии'!F21/'[1]Баланс мощности'!F20)*1000</f>
        <v>0</v>
      </c>
      <c r="Q20" s="72">
        <f>IF('[1]Баланс мощности'!G20=0,0,'[2]Баланс эл энергии'!G21/'[1]Баланс мощности'!G20)*1000</f>
        <v>0</v>
      </c>
    </row>
    <row r="21" spans="1:17" ht="15.75">
      <c r="A21" s="73" t="s">
        <v>35</v>
      </c>
      <c r="B21" s="74" t="s">
        <v>56</v>
      </c>
      <c r="C21" s="36">
        <f t="shared" si="0"/>
        <v>4.200960891002677</v>
      </c>
      <c r="D21" s="27">
        <f>D22+D24+D25+D23</f>
        <v>0</v>
      </c>
      <c r="E21" s="27">
        <f>E22+E24+E25+E23</f>
        <v>0</v>
      </c>
      <c r="F21" s="27">
        <f>F22+F24+F25+F23</f>
        <v>0.615</v>
      </c>
      <c r="G21" s="28">
        <f>G8-G18-G20</f>
        <v>3.585960891002677</v>
      </c>
      <c r="H21" s="37">
        <f t="shared" si="1"/>
        <v>0.754</v>
      </c>
      <c r="I21" s="26">
        <f>I22+I25+I23</f>
        <v>0</v>
      </c>
      <c r="J21" s="26">
        <f>J22+J25+J23</f>
        <v>0</v>
      </c>
      <c r="K21" s="26">
        <f>K22+K25+K23</f>
        <v>0</v>
      </c>
      <c r="L21" s="29">
        <f>L22+L25+L23</f>
        <v>0.754</v>
      </c>
      <c r="M21" s="70">
        <f>IF('[1]Баланс мощности'!C21=0,0,'[2]Баланс эл энергии'!C22/'[1]Баланс мощности'!C21)</f>
        <v>6030.012169272246</v>
      </c>
      <c r="N21" s="71">
        <f>IF('[1]Баланс мощности'!D21=0,0,'[2]Баланс эл энергии'!D22/'[1]Баланс мощности'!D21)*1000</f>
        <v>0</v>
      </c>
      <c r="O21" s="71">
        <f>IF('[1]Баланс мощности'!E21=0,0,'[2]Баланс эл энергии'!E22/'[1]Баланс мощности'!E21)*1000</f>
        <v>0</v>
      </c>
      <c r="P21" s="71">
        <f>IF('[1]Баланс мощности'!F21=0,0,'[2]Баланс эл энергии'!F22/'[1]Баланс мощности'!F21)</f>
        <v>6037.158049102671</v>
      </c>
      <c r="Q21" s="72">
        <f>IF('[1]Баланс мощности'!G21=0,0,'[2]Баланс эл энергии'!G22/'[1]Баланс мощности'!G21)</f>
        <v>6028.854818132854</v>
      </c>
    </row>
    <row r="22" spans="1:17" ht="17.25" customHeight="1">
      <c r="A22" s="23" t="s">
        <v>37</v>
      </c>
      <c r="B22" s="75" t="s">
        <v>38</v>
      </c>
      <c r="C22" s="36">
        <f t="shared" si="0"/>
        <v>0.754</v>
      </c>
      <c r="D22" s="27"/>
      <c r="E22" s="27"/>
      <c r="F22" s="27"/>
      <c r="G22" s="27">
        <v>0.754</v>
      </c>
      <c r="H22" s="37">
        <f t="shared" si="1"/>
        <v>0.754</v>
      </c>
      <c r="I22" s="26">
        <f aca="true" t="shared" si="2" ref="I22:L23">D22</f>
        <v>0</v>
      </c>
      <c r="J22" s="26">
        <f t="shared" si="2"/>
        <v>0</v>
      </c>
      <c r="K22" s="26">
        <f t="shared" si="2"/>
        <v>0</v>
      </c>
      <c r="L22" s="29">
        <f t="shared" si="2"/>
        <v>0.754</v>
      </c>
      <c r="M22" s="70">
        <f>IF('[1]Баланс мощности'!C22=0,0,'[2]Баланс эл энергии'!C23/'[1]Баланс мощности'!C22)</f>
        <v>6040</v>
      </c>
      <c r="N22" s="71">
        <f>IF('[1]Баланс мощности'!D22=0,0,'[2]Баланс эл энергии'!D23/'[1]Баланс мощности'!D22)*1000</f>
        <v>0</v>
      </c>
      <c r="O22" s="71">
        <f>IF('[1]Баланс мощности'!E22=0,0,'[2]Баланс эл энергии'!E23/'[1]Баланс мощности'!E22)*1000</f>
        <v>0</v>
      </c>
      <c r="P22" s="71">
        <f>IF('[1]Баланс мощности'!F22=0,0,'[2]Баланс эл энергии'!F23/'[1]Баланс мощности'!F22)</f>
        <v>6040</v>
      </c>
      <c r="Q22" s="72">
        <f>IF('[1]Баланс мощности'!G22=0,0,'[2]Баланс эл энергии'!G23/'[1]Баланс мощности'!G22)</f>
        <v>6040</v>
      </c>
    </row>
    <row r="23" spans="1:17" ht="15.75">
      <c r="A23" s="23" t="s">
        <v>39</v>
      </c>
      <c r="B23" s="75" t="str">
        <f>'[2]Баланс эл энергии'!B24</f>
        <v>переток в ОАО "Владимирэнерго"</v>
      </c>
      <c r="C23" s="36">
        <f t="shared" si="0"/>
        <v>0</v>
      </c>
      <c r="D23" s="27"/>
      <c r="E23" s="27"/>
      <c r="F23" s="27"/>
      <c r="G23" s="27"/>
      <c r="H23" s="37">
        <f t="shared" si="1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9">
        <f t="shared" si="2"/>
        <v>0</v>
      </c>
      <c r="M23" s="70"/>
      <c r="N23" s="71"/>
      <c r="O23" s="71"/>
      <c r="P23" s="71"/>
      <c r="Q23" s="72"/>
    </row>
    <row r="24" spans="1:17" ht="15.75">
      <c r="A24" s="39" t="s">
        <v>41</v>
      </c>
      <c r="B24" s="69" t="s">
        <v>57</v>
      </c>
      <c r="C24" s="36">
        <f t="shared" si="0"/>
        <v>3.447</v>
      </c>
      <c r="D24" s="33"/>
      <c r="E24" s="33"/>
      <c r="F24" s="33">
        <v>0.615</v>
      </c>
      <c r="G24" s="33">
        <v>2.832</v>
      </c>
      <c r="H24" s="37">
        <f t="shared" si="1"/>
        <v>0</v>
      </c>
      <c r="I24" s="32"/>
      <c r="J24" s="32"/>
      <c r="K24" s="32"/>
      <c r="L24" s="35"/>
      <c r="M24" s="70">
        <f>IF('[1]Баланс мощности'!C24=0,0,'[2]Баланс эл энергии'!C25/'[1]Баланс мощности'!C24)</f>
        <v>6027.596338124136</v>
      </c>
      <c r="N24" s="71">
        <f>IF('[1]Баланс мощности'!D24=0,0,'[2]Баланс эл энергии'!D25/'[1]Баланс мощности'!D24)*1000</f>
        <v>0</v>
      </c>
      <c r="O24" s="71">
        <f>IF('[1]Баланс мощности'!E24=0,0,'[2]Баланс эл энергии'!E25/'[1]Баланс мощности'!E24)*1000</f>
        <v>0</v>
      </c>
      <c r="P24" s="71">
        <f>IF('[1]Баланс мощности'!F24=0,0,'[2]Баланс эл энергии'!F25/'[1]Баланс мощности'!F24)</f>
        <v>6030</v>
      </c>
      <c r="Q24" s="72">
        <f>IF('[1]Баланс мощности'!G24=0,0,'[2]Баланс эл энергии'!G25/'[1]Баланс мощности'!G24)</f>
        <v>6027.47197407203</v>
      </c>
    </row>
    <row r="25" spans="1:17" ht="32.25" thickBot="1">
      <c r="A25" s="41" t="s">
        <v>43</v>
      </c>
      <c r="B25" s="76" t="s">
        <v>58</v>
      </c>
      <c r="C25" s="42">
        <f t="shared" si="0"/>
        <v>0</v>
      </c>
      <c r="D25" s="43"/>
      <c r="E25" s="43"/>
      <c r="F25" s="43"/>
      <c r="G25" s="43"/>
      <c r="H25" s="44">
        <f t="shared" si="1"/>
        <v>0</v>
      </c>
      <c r="I25" s="45">
        <f>D25</f>
        <v>0</v>
      </c>
      <c r="J25" s="45">
        <f>E25</f>
        <v>0</v>
      </c>
      <c r="K25" s="45">
        <f>F25</f>
        <v>0</v>
      </c>
      <c r="L25" s="46">
        <f>G25</f>
        <v>0</v>
      </c>
      <c r="M25" s="77">
        <f>IF('[1]Баланс мощности'!C25=0,0,'[2]Баланс эл энергии'!C26/'[1]Баланс мощности'!C25)*1000</f>
        <v>0</v>
      </c>
      <c r="N25" s="78">
        <f>IF('[1]Баланс мощности'!D25=0,0,'[2]Баланс эл энергии'!D26/'[1]Баланс мощности'!D25)*1000</f>
        <v>0</v>
      </c>
      <c r="O25" s="78">
        <f>IF('[1]Баланс мощности'!E25=0,0,'[2]Баланс эл энергии'!E26/'[1]Баланс мощности'!E25)*1000</f>
        <v>0</v>
      </c>
      <c r="P25" s="78">
        <f>IF('[1]Баланс мощности'!F25=0,0,'[2]Баланс эл энергии'!F26/'[1]Баланс мощности'!F25)*1000</f>
        <v>0</v>
      </c>
      <c r="Q25" s="79">
        <f>IF('[1]Баланс мощности'!G25=0,0,'[2]Баланс эл энергии'!G26/'[1]Баланс мощности'!G25)*1000</f>
        <v>0</v>
      </c>
    </row>
    <row r="26" spans="1:12" ht="16.5" thickBot="1">
      <c r="A26" s="55"/>
      <c r="B26" s="55" t="s">
        <v>45</v>
      </c>
      <c r="C26" s="49"/>
      <c r="D26" s="50"/>
      <c r="E26" s="50"/>
      <c r="F26" s="50"/>
      <c r="G26" s="51">
        <f>G21-G22-G24-G25-G23</f>
        <v>-3.910899732284534E-05</v>
      </c>
      <c r="H26" s="52"/>
      <c r="I26" s="53">
        <f>I8-I18-I20-I21-J11-K11</f>
        <v>0</v>
      </c>
      <c r="J26" s="53">
        <f>J8-J18-J20-J21-K12</f>
        <v>0</v>
      </c>
      <c r="K26" s="53">
        <f>K8-K18-K20-K21-L13</f>
        <v>0</v>
      </c>
      <c r="L26" s="54">
        <f>L8-L18-L20-L21</f>
        <v>0</v>
      </c>
    </row>
    <row r="32" spans="2:7" ht="15.75">
      <c r="B32" s="48"/>
      <c r="C32" s="48"/>
      <c r="D32" s="48"/>
      <c r="E32" s="80"/>
      <c r="G32" s="80"/>
    </row>
  </sheetData>
  <mergeCells count="8">
    <mergeCell ref="M4:Q5"/>
    <mergeCell ref="C5:G5"/>
    <mergeCell ref="H5:L5"/>
    <mergeCell ref="A2:L2"/>
    <mergeCell ref="A4:A6"/>
    <mergeCell ref="B4:B6"/>
    <mergeCell ref="C4:G4"/>
    <mergeCell ref="H4:L4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Grichaeva</dc:creator>
  <cp:keywords/>
  <dc:description/>
  <cp:lastModifiedBy>Irina Vinogradova</cp:lastModifiedBy>
  <cp:lastPrinted>2011-10-03T08:26:54Z</cp:lastPrinted>
  <dcterms:created xsi:type="dcterms:W3CDTF">2009-02-24T07:29:05Z</dcterms:created>
  <dcterms:modified xsi:type="dcterms:W3CDTF">2011-10-04T12:34:36Z</dcterms:modified>
  <cp:category/>
  <cp:version/>
  <cp:contentType/>
  <cp:contentStatus/>
</cp:coreProperties>
</file>