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315" windowHeight="8250" activeTab="1"/>
  </bookViews>
  <sheets>
    <sheet name="баланс ээ план на 2018г." sheetId="1" r:id="rId1"/>
    <sheet name="мощность  план на 2018г." sheetId="2" r:id="rId2"/>
  </sheets>
  <externalReferences>
    <externalReference r:id="rId5"/>
    <externalReference r:id="rId6"/>
  </externalReferences>
  <definedNames>
    <definedName name="god">'[2]Титульный'!$F$9</definedName>
    <definedName name="org">'[2]Титульный'!$F$11</definedName>
    <definedName name="region_name">'[2]Титульный'!$F$7</definedName>
    <definedName name="regionException_flag">'[2]TEHSHEET'!$E$2</definedName>
  </definedNames>
  <calcPr fullCalcOnLoad="1"/>
</workbook>
</file>

<file path=xl/sharedStrings.xml><?xml version="1.0" encoding="utf-8"?>
<sst xmlns="http://schemas.openxmlformats.org/spreadsheetml/2006/main" count="325" uniqueCount="86">
  <si>
    <t>№ п.п.</t>
  </si>
  <si>
    <t>Показатели</t>
  </si>
  <si>
    <t>Баланс по организации (в целом)</t>
  </si>
  <si>
    <t>Баланс организации (без учета собственного потребления)</t>
  </si>
  <si>
    <t>Всего</t>
  </si>
  <si>
    <t>ВН</t>
  </si>
  <si>
    <t>СН1</t>
  </si>
  <si>
    <t>СН2</t>
  </si>
  <si>
    <t>НН</t>
  </si>
  <si>
    <t>1.</t>
  </si>
  <si>
    <t xml:space="preserve">Поступление эл.энергии в сеть , ВСЕГО </t>
  </si>
  <si>
    <t>1.1.</t>
  </si>
  <si>
    <t>из смежной сети, всего</t>
  </si>
  <si>
    <t>х</t>
  </si>
  <si>
    <t xml:space="preserve">    в том числе из сети</t>
  </si>
  <si>
    <t>1.1.1.</t>
  </si>
  <si>
    <t>1.1.2.</t>
  </si>
  <si>
    <t>1.1.3.</t>
  </si>
  <si>
    <t>1.2.</t>
  </si>
  <si>
    <t>от электростанций</t>
  </si>
  <si>
    <t>1.3.</t>
  </si>
  <si>
    <t>из сетей ФСК</t>
  </si>
  <si>
    <t>1.4.</t>
  </si>
  <si>
    <t>из сетей Владимирэнерго</t>
  </si>
  <si>
    <t>1.5.</t>
  </si>
  <si>
    <t xml:space="preserve">из сетей других оганизаций </t>
  </si>
  <si>
    <t>2.</t>
  </si>
  <si>
    <t xml:space="preserve">Потери электроэнергии в сети </t>
  </si>
  <si>
    <t>2.1.</t>
  </si>
  <si>
    <t>то же в % (п.1.1/п.1.3)</t>
  </si>
  <si>
    <t>3.</t>
  </si>
  <si>
    <t>Расход электроэнергии на производственные и хознужды</t>
  </si>
  <si>
    <t>4.</t>
  </si>
  <si>
    <t xml:space="preserve">Полезный отпуск из сети </t>
  </si>
  <si>
    <t>4.1.</t>
  </si>
  <si>
    <t>потребителям, присоединенным к сети</t>
  </si>
  <si>
    <t>4.2.</t>
  </si>
  <si>
    <t>переток в ОАО "Владимирэнерго"</t>
  </si>
  <si>
    <t>4.3.</t>
  </si>
  <si>
    <t>собственное потребление</t>
  </si>
  <si>
    <t>4.4.</t>
  </si>
  <si>
    <t>переток в другие сетевые организации</t>
  </si>
  <si>
    <t>Большаков Р.В.</t>
  </si>
  <si>
    <t>факт за 2016 год</t>
  </si>
  <si>
    <t>Баланс электрической энергии по сетям ВН, СН1, СН2, и НН</t>
  </si>
  <si>
    <t>ОАО "Владимирский завод "Электроприбор"</t>
  </si>
  <si>
    <t xml:space="preserve">Руководитель объединенных служб </t>
  </si>
  <si>
    <t>Сидоров А.А.</t>
  </si>
  <si>
    <t>жизнеобеспечения предприятия</t>
  </si>
  <si>
    <t>Главный энергетик</t>
  </si>
  <si>
    <t xml:space="preserve">план 2018 год </t>
  </si>
  <si>
    <t xml:space="preserve">в т.ч.  по прямым расчетам план на 2018 год                                       </t>
  </si>
  <si>
    <t>№</t>
  </si>
  <si>
    <t>Наименование сбытовых организаций</t>
  </si>
  <si>
    <t>ОАО "Владимирэнергосбыт" всего, в том числе:</t>
  </si>
  <si>
    <t>прочие потребители</t>
  </si>
  <si>
    <t>население</t>
  </si>
  <si>
    <t>ОАО "ВКС" всего, в том числе:</t>
  </si>
  <si>
    <t>2.2.</t>
  </si>
  <si>
    <t>ОАО "Русэнергосбыт"</t>
  </si>
  <si>
    <t>3.1.</t>
  </si>
  <si>
    <t>3.2.</t>
  </si>
  <si>
    <t>ОАО "Оборонэнергосбыт"</t>
  </si>
  <si>
    <t>Добавить</t>
  </si>
  <si>
    <t>Итого всего, в том числе:</t>
  </si>
  <si>
    <t xml:space="preserve">Электрическая мощность по диапазонам напряжения </t>
  </si>
  <si>
    <t>Часы использования заявленной (расчетной) мощности 2014 год</t>
  </si>
  <si>
    <t>Часы использования заявленной (расчетной) мощности план 2015 год</t>
  </si>
  <si>
    <t xml:space="preserve">Поступление мощности в сеть , ВСЕГО </t>
  </si>
  <si>
    <t>от ОАО "ФСК ЕЭС"</t>
  </si>
  <si>
    <t xml:space="preserve">от филиала "Владимирэнерго" ОАО "МРСК Центра и Приволжья" </t>
  </si>
  <si>
    <t>от других сетевых организаций</t>
  </si>
  <si>
    <t xml:space="preserve">Потери в сети </t>
  </si>
  <si>
    <t>то же в %</t>
  </si>
  <si>
    <t>Расход мощности на производственные и хознужды</t>
  </si>
  <si>
    <t>Полезный отпуск мощности потребителям</t>
  </si>
  <si>
    <t>на собственное потребление</t>
  </si>
  <si>
    <t>Проверка</t>
  </si>
  <si>
    <t>Примечание</t>
  </si>
  <si>
    <t xml:space="preserve">Расшифровка п. 1.5. (Поступление от других сетевых организаций) </t>
  </si>
  <si>
    <t>Наименование других сетевых организаций</t>
  </si>
  <si>
    <t>Итого</t>
  </si>
  <si>
    <t xml:space="preserve">Расшифровка п. 4.3. (Полезный отпуск - переток в другие сетевые организации) </t>
  </si>
  <si>
    <t xml:space="preserve">Расшифровка п. 4.2. (Полезный отпуск потребителям,  присоединенным к сети) </t>
  </si>
  <si>
    <t xml:space="preserve">утверждено ДЦТ  на 2017 год </t>
  </si>
  <si>
    <t xml:space="preserve">план предприятия на 2018 год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</si>
</sst>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0000"/>
    <numFmt numFmtId="167" formatCode="0.0000"/>
    <numFmt numFmtId="168" formatCode="#,##0.000000"/>
    <numFmt numFmtId="169" formatCode="#,##0.0000000"/>
  </numFmts>
  <fonts count="1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Franklin Gothic Medium"/>
      <family val="2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Times New Roman"/>
      <family val="1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medium"/>
      <top style="thin"/>
      <bottom style="thin"/>
    </border>
    <border>
      <left style="thin"/>
      <right/>
      <top/>
      <bottom style="medium"/>
    </border>
    <border>
      <left style="thin"/>
      <right style="thin"/>
      <top style="thin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Border="0">
      <alignment horizontal="center" vertical="center" wrapText="1"/>
      <protection/>
    </xf>
    <xf numFmtId="0" fontId="6" fillId="0" borderId="1" applyBorder="0">
      <alignment horizontal="center" vertical="center" wrapText="1"/>
      <protection/>
    </xf>
    <xf numFmtId="4" fontId="7" fillId="2" borderId="2" applyBorder="0">
      <alignment horizontal="right"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7" fillId="3" borderId="0" applyFont="0" applyBorder="0">
      <alignment horizontal="right"/>
      <protection/>
    </xf>
  </cellStyleXfs>
  <cellXfs count="16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3" xfId="19" applyFont="1" applyBorder="1">
      <alignment horizontal="center" vertical="center" wrapText="1"/>
      <protection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4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18" applyFont="1" applyAlignment="1" applyProtection="1">
      <alignment vertical="center" wrapText="1"/>
      <protection locked="0"/>
    </xf>
    <xf numFmtId="0" fontId="3" fillId="0" borderId="0" xfId="18" applyFont="1" applyAlignment="1" applyProtection="1">
      <alignment horizontal="left" vertical="center" wrapText="1"/>
      <protection locked="0"/>
    </xf>
    <xf numFmtId="0" fontId="5" fillId="0" borderId="7" xfId="19" applyFont="1" applyBorder="1" applyProtection="1">
      <alignment horizontal="center" vertical="center" wrapText="1"/>
      <protection locked="0"/>
    </xf>
    <xf numFmtId="0" fontId="5" fillId="0" borderId="8" xfId="19" applyFont="1" applyBorder="1" applyProtection="1">
      <alignment horizontal="center" vertical="center" wrapText="1"/>
      <protection locked="0"/>
    </xf>
    <xf numFmtId="0" fontId="5" fillId="0" borderId="9" xfId="19" applyFont="1" applyBorder="1" applyProtection="1">
      <alignment horizontal="center" vertical="center" wrapText="1"/>
      <protection locked="0"/>
    </xf>
    <xf numFmtId="0" fontId="5" fillId="0" borderId="10" xfId="19" applyFont="1" applyBorder="1" applyProtection="1">
      <alignment horizontal="center" vertical="center" wrapText="1"/>
      <protection locked="0"/>
    </xf>
    <xf numFmtId="0" fontId="2" fillId="0" borderId="11" xfId="19" applyFont="1" applyBorder="1" applyProtection="1">
      <alignment horizontal="center" vertical="center" wrapText="1"/>
      <protection locked="0"/>
    </xf>
    <xf numFmtId="0" fontId="2" fillId="0" borderId="12" xfId="19" applyFont="1" applyBorder="1" applyProtection="1">
      <alignment horizontal="center" vertical="center" wrapText="1"/>
      <protection locked="0"/>
    </xf>
    <xf numFmtId="165" fontId="1" fillId="3" borderId="7" xfId="25" applyNumberFormat="1" applyFont="1" applyBorder="1" applyProtection="1">
      <alignment horizontal="right"/>
      <protection/>
    </xf>
    <xf numFmtId="164" fontId="1" fillId="3" borderId="7" xfId="25" applyNumberFormat="1" applyFont="1" applyBorder="1" applyProtection="1">
      <alignment horizontal="right"/>
      <protection/>
    </xf>
    <xf numFmtId="165" fontId="1" fillId="3" borderId="8" xfId="25" applyNumberFormat="1" applyFont="1" applyBorder="1" applyProtection="1">
      <alignment horizontal="right"/>
      <protection/>
    </xf>
    <xf numFmtId="165" fontId="1" fillId="0" borderId="2" xfId="25" applyNumberFormat="1" applyFont="1" applyFill="1" applyBorder="1" applyAlignment="1" applyProtection="1">
      <alignment horizontal="center"/>
      <protection locked="0"/>
    </xf>
    <xf numFmtId="165" fontId="1" fillId="3" borderId="2" xfId="25" applyNumberFormat="1" applyFont="1" applyBorder="1" applyProtection="1">
      <alignment horizontal="right"/>
      <protection/>
    </xf>
    <xf numFmtId="164" fontId="1" fillId="3" borderId="2" xfId="25" applyNumberFormat="1" applyFont="1" applyBorder="1" applyProtection="1">
      <alignment horizontal="right"/>
      <protection/>
    </xf>
    <xf numFmtId="165" fontId="1" fillId="3" borderId="13" xfId="25" applyNumberFormat="1" applyFont="1" applyBorder="1" applyProtection="1">
      <alignment horizontal="right"/>
      <protection/>
    </xf>
    <xf numFmtId="165" fontId="1" fillId="0" borderId="2" xfId="0" applyNumberFormat="1" applyFont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165" fontId="1" fillId="0" borderId="13" xfId="0" applyNumberFormat="1" applyFont="1" applyBorder="1" applyAlignment="1" applyProtection="1">
      <alignment horizontal="center"/>
      <protection locked="0"/>
    </xf>
    <xf numFmtId="165" fontId="1" fillId="0" borderId="2" xfId="20" applyNumberFormat="1" applyFont="1" applyFill="1" applyBorder="1" applyAlignment="1" applyProtection="1">
      <alignment horizontal="center"/>
      <protection locked="0"/>
    </xf>
    <xf numFmtId="165" fontId="1" fillId="2" borderId="2" xfId="20" applyNumberFormat="1" applyFont="1" applyBorder="1" applyProtection="1">
      <alignment horizontal="right"/>
      <protection locked="0"/>
    </xf>
    <xf numFmtId="164" fontId="1" fillId="3" borderId="2" xfId="20" applyNumberFormat="1" applyFont="1" applyFill="1" applyBorder="1" applyProtection="1">
      <alignment horizontal="right"/>
      <protection/>
    </xf>
    <xf numFmtId="165" fontId="1" fillId="2" borderId="13" xfId="20" applyNumberFormat="1" applyFont="1" applyFill="1" applyBorder="1" applyProtection="1">
      <alignment horizontal="right"/>
      <protection locked="0"/>
    </xf>
    <xf numFmtId="165" fontId="1" fillId="3" borderId="2" xfId="20" applyNumberFormat="1" applyFont="1" applyFill="1" applyBorder="1" applyProtection="1">
      <alignment horizontal="right"/>
      <protection/>
    </xf>
    <xf numFmtId="165" fontId="1" fillId="3" borderId="13" xfId="20" applyNumberFormat="1" applyFont="1" applyFill="1" applyBorder="1" applyProtection="1">
      <alignment horizontal="right"/>
      <protection/>
    </xf>
    <xf numFmtId="165" fontId="1" fillId="2" borderId="2" xfId="20" applyNumberFormat="1" applyFont="1" applyFill="1" applyBorder="1" applyAlignment="1" applyProtection="1">
      <alignment horizontal="center"/>
      <protection locked="0"/>
    </xf>
    <xf numFmtId="165" fontId="1" fillId="2" borderId="2" xfId="20" applyNumberFormat="1" applyFont="1" applyFill="1" applyBorder="1" applyProtection="1">
      <alignment horizontal="right"/>
      <protection locked="0"/>
    </xf>
    <xf numFmtId="165" fontId="1" fillId="3" borderId="5" xfId="25" applyNumberFormat="1" applyFont="1" applyBorder="1" applyProtection="1">
      <alignment horizontal="right"/>
      <protection/>
    </xf>
    <xf numFmtId="165" fontId="1" fillId="2" borderId="2" xfId="25" applyNumberFormat="1" applyFont="1" applyFill="1" applyBorder="1" applyProtection="1">
      <alignment horizontal="right"/>
      <protection locked="0"/>
    </xf>
    <xf numFmtId="165" fontId="1" fillId="2" borderId="13" xfId="25" applyNumberFormat="1" applyFont="1" applyFill="1" applyBorder="1" applyProtection="1">
      <alignment horizontal="right"/>
      <protection locked="0"/>
    </xf>
    <xf numFmtId="165" fontId="1" fillId="2" borderId="13" xfId="20" applyNumberFormat="1" applyFont="1" applyBorder="1" applyProtection="1">
      <alignment horizontal="right"/>
      <protection locked="0"/>
    </xf>
    <xf numFmtId="165" fontId="1" fillId="2" borderId="9" xfId="20" applyNumberFormat="1" applyFont="1" applyBorder="1" applyProtection="1">
      <alignment horizontal="right"/>
      <protection locked="0"/>
    </xf>
    <xf numFmtId="165" fontId="1" fillId="2" borderId="10" xfId="20" applyNumberFormat="1" applyFont="1" applyBorder="1" applyProtection="1">
      <alignment horizontal="right"/>
      <protection locked="0"/>
    </xf>
    <xf numFmtId="165" fontId="0" fillId="0" borderId="11" xfId="23" applyNumberFormat="1" applyFont="1" applyBorder="1" applyAlignment="1" applyProtection="1">
      <alignment vertical="top"/>
      <protection/>
    </xf>
    <xf numFmtId="165" fontId="0" fillId="0" borderId="12" xfId="23" applyNumberFormat="1" applyFont="1" applyBorder="1" applyAlignment="1" applyProtection="1">
      <alignment vertical="top"/>
      <protection/>
    </xf>
    <xf numFmtId="0" fontId="1" fillId="0" borderId="0" xfId="0" applyFont="1" applyAlignment="1" applyProtection="1">
      <alignment/>
      <protection locked="0"/>
    </xf>
    <xf numFmtId="167" fontId="1" fillId="2" borderId="2" xfId="0" applyNumberFormat="1" applyFont="1" applyFill="1" applyBorder="1" applyAlignment="1" applyProtection="1">
      <alignment/>
      <protection locked="0"/>
    </xf>
    <xf numFmtId="167" fontId="1" fillId="2" borderId="13" xfId="0" applyNumberFormat="1" applyFont="1" applyFill="1" applyBorder="1" applyAlignment="1" applyProtection="1">
      <alignment/>
      <protection locked="0"/>
    </xf>
    <xf numFmtId="167" fontId="9" fillId="4" borderId="0" xfId="15" applyNumberFormat="1" applyFill="1" applyBorder="1" applyAlignment="1" applyProtection="1">
      <alignment horizontal="center"/>
      <protection locked="0"/>
    </xf>
    <xf numFmtId="167" fontId="1" fillId="3" borderId="2" xfId="0" applyNumberFormat="1" applyFont="1" applyFill="1" applyBorder="1" applyAlignment="1" applyProtection="1">
      <alignment/>
      <protection/>
    </xf>
    <xf numFmtId="167" fontId="1" fillId="3" borderId="11" xfId="0" applyNumberFormat="1" applyFont="1" applyFill="1" applyBorder="1" applyAlignment="1" applyProtection="1">
      <alignment/>
      <protection/>
    </xf>
    <xf numFmtId="165" fontId="2" fillId="0" borderId="0" xfId="0" applyNumberFormat="1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5" fillId="0" borderId="14" xfId="19" applyFont="1" applyBorder="1" applyProtection="1">
      <alignment horizontal="center" vertical="center" wrapText="1"/>
      <protection locked="0"/>
    </xf>
    <xf numFmtId="0" fontId="5" fillId="0" borderId="14" xfId="19" applyFont="1" applyFill="1" applyBorder="1" applyProtection="1">
      <alignment horizontal="center" vertical="center" wrapText="1"/>
      <protection locked="0"/>
    </xf>
    <xf numFmtId="0" fontId="2" fillId="0" borderId="3" xfId="19" applyFont="1" applyBorder="1" applyProtection="1">
      <alignment horizontal="center" vertical="center" wrapText="1"/>
      <protection locked="0"/>
    </xf>
    <xf numFmtId="0" fontId="2" fillId="0" borderId="3" xfId="19" applyFont="1" applyFill="1" applyBorder="1" applyProtection="1">
      <alignment horizontal="center" vertical="center" wrapText="1"/>
      <protection locked="0"/>
    </xf>
    <xf numFmtId="164" fontId="1" fillId="3" borderId="4" xfId="25" applyNumberFormat="1" applyFont="1" applyBorder="1" applyProtection="1">
      <alignment horizontal="right"/>
      <protection/>
    </xf>
    <xf numFmtId="164" fontId="1" fillId="3" borderId="4" xfId="25" applyNumberFormat="1" applyFont="1" applyFill="1" applyBorder="1" applyProtection="1">
      <alignment horizontal="right"/>
      <protection/>
    </xf>
    <xf numFmtId="166" fontId="1" fillId="3" borderId="7" xfId="25" applyNumberFormat="1" applyFont="1" applyBorder="1" applyProtection="1">
      <alignment horizontal="right"/>
      <protection/>
    </xf>
    <xf numFmtId="165" fontId="1" fillId="0" borderId="5" xfId="0" applyNumberFormat="1" applyFont="1" applyBorder="1" applyAlignment="1" applyProtection="1">
      <alignment horizontal="center"/>
      <protection locked="0"/>
    </xf>
    <xf numFmtId="165" fontId="1" fillId="0" borderId="5" xfId="0" applyNumberFormat="1" applyFont="1" applyFill="1" applyBorder="1" applyAlignment="1" applyProtection="1">
      <alignment horizontal="center"/>
      <protection locked="0"/>
    </xf>
    <xf numFmtId="165" fontId="1" fillId="3" borderId="5" xfId="25" applyNumberFormat="1" applyFont="1" applyFill="1" applyBorder="1" applyProtection="1">
      <alignment horizontal="right"/>
      <protection/>
    </xf>
    <xf numFmtId="4" fontId="1" fillId="3" borderId="5" xfId="25" applyNumberFormat="1" applyFont="1" applyBorder="1" applyProtection="1">
      <alignment horizontal="right"/>
      <protection/>
    </xf>
    <xf numFmtId="4" fontId="1" fillId="3" borderId="5" xfId="25" applyNumberFormat="1" applyFont="1" applyFill="1" applyBorder="1" applyProtection="1">
      <alignment horizontal="right"/>
      <protection/>
    </xf>
    <xf numFmtId="165" fontId="1" fillId="3" borderId="14" xfId="25" applyNumberFormat="1" applyFont="1" applyBorder="1" applyProtection="1">
      <alignment horizontal="right"/>
      <protection/>
    </xf>
    <xf numFmtId="165" fontId="1" fillId="3" borderId="14" xfId="25" applyNumberFormat="1" applyFont="1" applyFill="1" applyBorder="1" applyProtection="1">
      <alignment horizontal="right"/>
      <protection/>
    </xf>
    <xf numFmtId="165" fontId="1" fillId="0" borderId="3" xfId="25" applyNumberFormat="1" applyFont="1" applyFill="1" applyBorder="1" applyProtection="1">
      <alignment horizontal="right"/>
      <protection/>
    </xf>
    <xf numFmtId="165" fontId="1" fillId="0" borderId="15" xfId="25" applyNumberFormat="1" applyFont="1" applyFill="1" applyBorder="1" applyProtection="1">
      <alignment horizontal="right"/>
      <protection/>
    </xf>
    <xf numFmtId="0" fontId="0" fillId="0" borderId="0" xfId="0" applyBorder="1" applyAlignment="1" applyProtection="1">
      <alignment/>
      <protection locked="0"/>
    </xf>
    <xf numFmtId="167" fontId="1" fillId="3" borderId="13" xfId="0" applyNumberFormat="1" applyFont="1" applyFill="1" applyBorder="1" applyAlignment="1" applyProtection="1">
      <alignment/>
      <protection/>
    </xf>
    <xf numFmtId="167" fontId="0" fillId="0" borderId="0" xfId="0" applyNumberFormat="1" applyAlignment="1" applyProtection="1">
      <alignment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3" xfId="15" applyFont="1" applyFill="1" applyBorder="1" applyAlignment="1" applyProtection="1">
      <alignment horizontal="center" wrapText="1"/>
      <protection locked="0"/>
    </xf>
    <xf numFmtId="0" fontId="2" fillId="0" borderId="12" xfId="19" applyFont="1" applyBorder="1" applyAlignment="1">
      <alignment horizontal="center" vertical="center" wrapText="1"/>
      <protection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2" fontId="0" fillId="0" borderId="0" xfId="0" applyNumberFormat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2" fontId="2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3" fillId="0" borderId="0" xfId="18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/>
      <protection locked="0"/>
    </xf>
    <xf numFmtId="0" fontId="2" fillId="0" borderId="18" xfId="19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9" fillId="4" borderId="0" xfId="15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165" fontId="1" fillId="3" borderId="4" xfId="25" applyNumberFormat="1" applyFont="1" applyBorder="1" applyProtection="1">
      <alignment horizontal="right"/>
      <protection/>
    </xf>
    <xf numFmtId="3" fontId="1" fillId="3" borderId="5" xfId="25" applyNumberFormat="1" applyFont="1" applyBorder="1" applyAlignment="1" applyProtection="1">
      <alignment horizontal="center"/>
      <protection/>
    </xf>
    <xf numFmtId="3" fontId="1" fillId="3" borderId="2" xfId="25" applyNumberFormat="1" applyFont="1" applyBorder="1" applyAlignment="1" applyProtection="1">
      <alignment horizontal="center"/>
      <protection/>
    </xf>
    <xf numFmtId="3" fontId="1" fillId="3" borderId="13" xfId="25" applyNumberFormat="1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165" fontId="1" fillId="0" borderId="2" xfId="0" applyNumberFormat="1" applyFont="1" applyFill="1" applyBorder="1" applyAlignment="1" applyProtection="1">
      <alignment horizontal="center"/>
      <protection locked="0"/>
    </xf>
    <xf numFmtId="165" fontId="1" fillId="3" borderId="5" xfId="25" applyNumberFormat="1" applyFont="1" applyBorder="1" applyProtection="1">
      <alignment horizontal="right"/>
      <protection/>
    </xf>
    <xf numFmtId="165" fontId="1" fillId="2" borderId="2" xfId="25" applyNumberFormat="1" applyFont="1" applyFill="1" applyBorder="1" applyProtection="1">
      <alignment horizontal="right"/>
      <protection locked="0"/>
    </xf>
    <xf numFmtId="165" fontId="1" fillId="2" borderId="13" xfId="25" applyNumberFormat="1" applyFont="1" applyFill="1" applyBorder="1" applyProtection="1">
      <alignment horizontal="right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/>
      <protection/>
    </xf>
    <xf numFmtId="165" fontId="8" fillId="0" borderId="3" xfId="0" applyNumberFormat="1" applyFont="1" applyBorder="1" applyAlignment="1" applyProtection="1">
      <alignment/>
      <protection/>
    </xf>
    <xf numFmtId="0" fontId="0" fillId="0" borderId="21" xfId="0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 applyProtection="1">
      <alignment wrapText="1"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167" fontId="9" fillId="4" borderId="24" xfId="15" applyNumberFormat="1" applyFill="1" applyBorder="1" applyAlignment="1" applyProtection="1">
      <alignment horizontal="center"/>
      <protection locked="0"/>
    </xf>
    <xf numFmtId="0" fontId="1" fillId="0" borderId="3" xfId="15" applyFont="1" applyFill="1" applyBorder="1" applyAlignment="1" applyProtection="1">
      <alignment horizontal="center"/>
      <protection locked="0"/>
    </xf>
    <xf numFmtId="0" fontId="1" fillId="0" borderId="11" xfId="15" applyFont="1" applyFill="1" applyBorder="1" applyAlignment="1" applyProtection="1">
      <alignment horizontal="left"/>
      <protection locked="0"/>
    </xf>
    <xf numFmtId="167" fontId="1" fillId="3" borderId="11" xfId="15" applyNumberFormat="1" applyFont="1" applyFill="1" applyBorder="1" applyAlignment="1" applyProtection="1">
      <alignment horizontal="right"/>
      <protection/>
    </xf>
    <xf numFmtId="167" fontId="1" fillId="3" borderId="12" xfId="15" applyNumberFormat="1" applyFont="1" applyFill="1" applyBorder="1" applyAlignment="1" applyProtection="1">
      <alignment horizontal="right"/>
      <protection/>
    </xf>
    <xf numFmtId="0" fontId="0" fillId="0" borderId="25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8" fillId="0" borderId="5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0" fillId="0" borderId="5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167" fontId="1" fillId="3" borderId="11" xfId="0" applyNumberFormat="1" applyFont="1" applyFill="1" applyBorder="1" applyAlignment="1" applyProtection="1">
      <alignment/>
      <protection/>
    </xf>
    <xf numFmtId="167" fontId="1" fillId="3" borderId="1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wrapText="1"/>
      <protection locked="0"/>
    </xf>
    <xf numFmtId="0" fontId="1" fillId="0" borderId="11" xfId="15" applyFont="1" applyFill="1" applyBorder="1" applyAlignment="1" applyProtection="1">
      <alignment horizontal="left" wrapText="1"/>
      <protection locked="0"/>
    </xf>
    <xf numFmtId="0" fontId="5" fillId="0" borderId="8" xfId="19" applyFont="1" applyBorder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9" fillId="4" borderId="25" xfId="15" applyFont="1" applyFill="1" applyBorder="1" applyAlignment="1" applyProtection="1">
      <alignment horizontal="center"/>
      <protection locked="0"/>
    </xf>
    <xf numFmtId="0" fontId="5" fillId="0" borderId="4" xfId="19" applyFont="1" applyBorder="1" applyProtection="1">
      <alignment horizontal="center" vertical="center" wrapText="1"/>
      <protection locked="0"/>
    </xf>
    <xf numFmtId="0" fontId="5" fillId="0" borderId="26" xfId="19" applyFont="1" applyBorder="1" applyAlignment="1">
      <alignment horizontal="center" vertical="center" wrapText="1"/>
      <protection/>
    </xf>
    <xf numFmtId="0" fontId="5" fillId="0" borderId="27" xfId="19" applyFont="1" applyBorder="1" applyAlignment="1">
      <alignment horizontal="center" vertical="center" wrapText="1"/>
      <protection/>
    </xf>
    <xf numFmtId="0" fontId="5" fillId="0" borderId="28" xfId="19" applyFont="1" applyBorder="1" applyAlignment="1">
      <alignment horizontal="center" vertical="center" wrapText="1"/>
      <protection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7" xfId="19" applyFont="1" applyBorder="1" applyProtection="1">
      <alignment horizontal="center" vertical="center" wrapText="1"/>
      <protection locked="0"/>
    </xf>
    <xf numFmtId="0" fontId="3" fillId="0" borderId="0" xfId="18" applyFont="1" applyAlignment="1" applyProtection="1">
      <alignment horizontal="center" vertical="center" wrapText="1"/>
      <protection locked="0"/>
    </xf>
    <xf numFmtId="0" fontId="5" fillId="0" borderId="32" xfId="19" applyFont="1" applyBorder="1" applyProtection="1">
      <alignment horizontal="center" vertical="center" wrapText="1"/>
      <protection locked="0"/>
    </xf>
    <xf numFmtId="0" fontId="5" fillId="0" borderId="33" xfId="19" applyFont="1" applyBorder="1" applyProtection="1">
      <alignment horizontal="center" vertical="center" wrapText="1"/>
      <protection locked="0"/>
    </xf>
    <xf numFmtId="0" fontId="5" fillId="0" borderId="34" xfId="19" applyFont="1" applyBorder="1" applyProtection="1">
      <alignment horizontal="center" vertical="center" wrapText="1"/>
      <protection locked="0"/>
    </xf>
    <xf numFmtId="0" fontId="5" fillId="0" borderId="14" xfId="19" applyFont="1" applyBorder="1" applyProtection="1">
      <alignment horizontal="center" vertical="center" wrapText="1"/>
      <protection locked="0"/>
    </xf>
    <xf numFmtId="0" fontId="5" fillId="0" borderId="35" xfId="19" applyFont="1" applyBorder="1" applyAlignment="1" applyProtection="1">
      <alignment horizontal="center" vertical="center" wrapText="1"/>
      <protection locked="0"/>
    </xf>
    <xf numFmtId="0" fontId="5" fillId="0" borderId="36" xfId="19" applyFont="1" applyBorder="1" applyAlignment="1" applyProtection="1">
      <alignment horizontal="center" vertical="center" wrapText="1"/>
      <protection locked="0"/>
    </xf>
    <xf numFmtId="0" fontId="9" fillId="4" borderId="25" xfId="15" applyFill="1" applyBorder="1" applyAlignment="1" applyProtection="1">
      <alignment horizontal="center"/>
      <protection locked="0"/>
    </xf>
    <xf numFmtId="0" fontId="9" fillId="4" borderId="25" xfId="15" applyFill="1" applyBorder="1" applyAlignment="1" applyProtection="1">
      <alignment horizontal="center" wrapText="1"/>
      <protection locked="0"/>
    </xf>
    <xf numFmtId="0" fontId="9" fillId="4" borderId="0" xfId="15" applyFill="1" applyBorder="1" applyAlignment="1" applyProtection="1">
      <alignment horizontal="center" wrapText="1"/>
      <protection locked="0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165" fontId="1" fillId="3" borderId="37" xfId="25" applyNumberFormat="1" applyFont="1" applyBorder="1" applyProtection="1">
      <alignment horizontal="right"/>
      <protection/>
    </xf>
    <xf numFmtId="0" fontId="1" fillId="0" borderId="6" xfId="0" applyFont="1" applyBorder="1" applyAlignment="1" applyProtection="1">
      <alignment/>
      <protection locked="0"/>
    </xf>
    <xf numFmtId="0" fontId="1" fillId="0" borderId="38" xfId="0" applyFont="1" applyBorder="1" applyAlignment="1" applyProtection="1">
      <alignment vertical="top" wrapText="1"/>
      <protection locked="0"/>
    </xf>
    <xf numFmtId="165" fontId="1" fillId="3" borderId="6" xfId="25" applyNumberFormat="1" applyFont="1" applyBorder="1" applyProtection="1">
      <alignment horizontal="right"/>
      <protection/>
    </xf>
    <xf numFmtId="165" fontId="1" fillId="2" borderId="39" xfId="20" applyNumberFormat="1" applyFont="1" applyBorder="1" applyProtection="1">
      <alignment horizontal="right"/>
      <protection locked="0"/>
    </xf>
    <xf numFmtId="165" fontId="1" fillId="2" borderId="17" xfId="20" applyNumberFormat="1" applyFont="1" applyBorder="1" applyProtection="1">
      <alignment horizontal="right"/>
      <protection locked="0"/>
    </xf>
    <xf numFmtId="3" fontId="1" fillId="3" borderId="6" xfId="25" applyNumberFormat="1" applyFont="1" applyBorder="1" applyAlignment="1" applyProtection="1">
      <alignment horizontal="center"/>
      <protection/>
    </xf>
    <xf numFmtId="3" fontId="1" fillId="3" borderId="39" xfId="25" applyNumberFormat="1" applyFont="1" applyBorder="1" applyAlignment="1" applyProtection="1">
      <alignment horizontal="center"/>
      <protection/>
    </xf>
    <xf numFmtId="3" fontId="1" fillId="3" borderId="17" xfId="25" applyNumberFormat="1" applyFont="1" applyBorder="1" applyAlignment="1" applyProtection="1">
      <alignment horizontal="center"/>
      <protection/>
    </xf>
  </cellXfs>
  <cellStyles count="12">
    <cellStyle name="Normal" xfId="0"/>
    <cellStyle name="Hyperlink" xfId="15"/>
    <cellStyle name="Currency" xfId="16"/>
    <cellStyle name="Currency [0]" xfId="17"/>
    <cellStyle name="Заголовок" xfId="18"/>
    <cellStyle name="ЗаголовокСтолбца" xfId="19"/>
    <cellStyle name="Значение" xfId="20"/>
    <cellStyle name="Followed Hyperlink" xfId="21"/>
    <cellStyle name="Percent" xfId="22"/>
    <cellStyle name="Comma" xfId="23"/>
    <cellStyle name="Comma [0]" xfId="24"/>
    <cellStyle name="Формула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86;&#1082;&#1089;&#1072;&#1085;&#1072;\&#1044;&#1062;&#1058;\&#1044;&#1062;&#1080;&#1058;%20&#1101;&#1083;.&#1101;&#1085;&#1077;&#1088;&#1075;&#1080;&#1103;%20&#1085;&#1072;%202016\&#1073;&#1072;&#1083;&#1072;&#1085;&#1089;&#1099;\&#1073;&#1072;&#1083;&#1072;&#1085;&#1089;%20&#1085;&#1072;%202016%202015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3.1.2018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тв. на 2016"/>
      <sheetName val="2016 для шабл итог"/>
      <sheetName val="на 2016 ээ"/>
      <sheetName val="Баланс энергии"/>
      <sheetName val="Баланс мощности"/>
    </sheetNames>
    <sheetDataSet>
      <sheetData sheetId="3">
        <row r="9">
          <cell r="R9">
            <v>17.549999999999997</v>
          </cell>
          <cell r="S9">
            <v>17.5452</v>
          </cell>
          <cell r="T9">
            <v>0</v>
          </cell>
          <cell r="U9">
            <v>17.55</v>
          </cell>
          <cell r="V9">
            <v>15.4338</v>
          </cell>
          <cell r="W9">
            <v>17.550000000000004</v>
          </cell>
          <cell r="X9">
            <v>17.55</v>
          </cell>
          <cell r="Y9">
            <v>0</v>
          </cell>
          <cell r="Z9">
            <v>17.55</v>
          </cell>
          <cell r="AA9">
            <v>15.336700000000002</v>
          </cell>
        </row>
        <row r="10">
          <cell r="T10">
            <v>0</v>
          </cell>
          <cell r="U10">
            <v>17.5452</v>
          </cell>
          <cell r="V10">
            <v>15.4338</v>
          </cell>
          <cell r="Y10">
            <v>0</v>
          </cell>
          <cell r="Z10">
            <v>17.55</v>
          </cell>
          <cell r="AA10">
            <v>15.336700000000002</v>
          </cell>
        </row>
        <row r="12">
          <cell r="U12">
            <v>17.5452</v>
          </cell>
          <cell r="Z12">
            <v>17.55</v>
          </cell>
        </row>
        <row r="13">
          <cell r="U13">
            <v>0</v>
          </cell>
          <cell r="Z13">
            <v>0</v>
          </cell>
        </row>
        <row r="14">
          <cell r="V14">
            <v>15.4338</v>
          </cell>
          <cell r="AA14">
            <v>15.336700000000002</v>
          </cell>
        </row>
        <row r="19">
          <cell r="R19">
            <v>1.2074</v>
          </cell>
          <cell r="U19">
            <v>1.053</v>
          </cell>
          <cell r="V19">
            <v>0.1544</v>
          </cell>
          <cell r="W19">
            <v>1.3407</v>
          </cell>
          <cell r="Z19">
            <v>1.2583</v>
          </cell>
          <cell r="AA19">
            <v>0.0824</v>
          </cell>
        </row>
        <row r="20">
          <cell r="S20">
            <v>0</v>
          </cell>
          <cell r="T20">
            <v>0</v>
          </cell>
          <cell r="U20">
            <v>5.999999999999999</v>
          </cell>
          <cell r="X20">
            <v>0</v>
          </cell>
          <cell r="Y20">
            <v>0</v>
          </cell>
        </row>
        <row r="22">
          <cell r="R22">
            <v>16.342599999999997</v>
          </cell>
          <cell r="S22">
            <v>0</v>
          </cell>
          <cell r="T22">
            <v>0</v>
          </cell>
          <cell r="U22">
            <v>1.0632</v>
          </cell>
          <cell r="V22">
            <v>15.279399999999999</v>
          </cell>
          <cell r="W22">
            <v>16.209300000000002</v>
          </cell>
          <cell r="X22">
            <v>0</v>
          </cell>
          <cell r="Y22">
            <v>0</v>
          </cell>
          <cell r="Z22">
            <v>0.955</v>
          </cell>
          <cell r="AA22">
            <v>15.254300000000002</v>
          </cell>
        </row>
        <row r="23">
          <cell r="R23">
            <v>2.6961</v>
          </cell>
          <cell r="V23">
            <v>2.6961</v>
          </cell>
          <cell r="W23">
            <v>2.72</v>
          </cell>
          <cell r="AA23">
            <v>2.72</v>
          </cell>
        </row>
        <row r="24">
          <cell r="R24">
            <v>13.6464</v>
          </cell>
          <cell r="U24">
            <v>1.0632</v>
          </cell>
          <cell r="V24">
            <v>12.5832</v>
          </cell>
          <cell r="W24">
            <v>13.4893</v>
          </cell>
          <cell r="Z24">
            <v>0.955</v>
          </cell>
          <cell r="AA24">
            <v>12.5343</v>
          </cell>
        </row>
        <row r="25">
          <cell r="R25">
            <v>0</v>
          </cell>
          <cell r="W25">
            <v>0</v>
          </cell>
        </row>
      </sheetData>
      <sheetData sheetId="4">
        <row r="9">
          <cell r="C9">
            <v>4.295</v>
          </cell>
          <cell r="D9">
            <v>4.225</v>
          </cell>
          <cell r="E9">
            <v>0</v>
          </cell>
          <cell r="F9">
            <v>4.295</v>
          </cell>
          <cell r="G9">
            <v>3.7172939492088886</v>
          </cell>
          <cell r="H9">
            <v>4.2949827377492555</v>
          </cell>
          <cell r="I9">
            <v>4.225</v>
          </cell>
          <cell r="J9">
            <v>0</v>
          </cell>
          <cell r="K9">
            <v>4.295</v>
          </cell>
          <cell r="L9">
            <v>3.7172837734843</v>
          </cell>
        </row>
        <row r="10">
          <cell r="E10">
            <v>0</v>
          </cell>
          <cell r="F10">
            <v>4.225</v>
          </cell>
          <cell r="G10">
            <v>3.7172939492088886</v>
          </cell>
          <cell r="J10">
            <v>0</v>
          </cell>
          <cell r="K10">
            <v>4.2949827377492555</v>
          </cell>
          <cell r="L10">
            <v>3.7172837734843</v>
          </cell>
        </row>
        <row r="12">
          <cell r="F12">
            <v>4.225</v>
          </cell>
          <cell r="K12">
            <v>4.2949827377492555</v>
          </cell>
        </row>
        <row r="13">
          <cell r="F13">
            <v>0</v>
          </cell>
          <cell r="K13">
            <v>0</v>
          </cell>
        </row>
        <row r="14">
          <cell r="G14">
            <v>3.7172939492088886</v>
          </cell>
          <cell r="L14">
            <v>3.7172837734843</v>
          </cell>
        </row>
        <row r="19">
          <cell r="C19">
            <v>0.3218939492088883</v>
          </cell>
          <cell r="D19">
            <v>0</v>
          </cell>
          <cell r="E19">
            <v>0</v>
          </cell>
          <cell r="F19">
            <v>0.2577</v>
          </cell>
          <cell r="G19">
            <v>0.06419394920888832</v>
          </cell>
          <cell r="H19">
            <v>0.3218927377492558</v>
          </cell>
          <cell r="I19">
            <v>0</v>
          </cell>
          <cell r="J19">
            <v>0</v>
          </cell>
          <cell r="K19">
            <v>0.2576989642649557</v>
          </cell>
          <cell r="L19">
            <v>0.06419377348430011</v>
          </cell>
        </row>
        <row r="22">
          <cell r="C22">
            <v>3.9731</v>
          </cell>
          <cell r="D22">
            <v>0</v>
          </cell>
          <cell r="E22">
            <v>0</v>
          </cell>
          <cell r="F22">
            <v>0.32</v>
          </cell>
          <cell r="G22">
            <v>3.6531000000000002</v>
          </cell>
          <cell r="H22">
            <v>3.9730899999999996</v>
          </cell>
          <cell r="I22">
            <v>0</v>
          </cell>
          <cell r="J22">
            <v>0</v>
          </cell>
          <cell r="K22">
            <v>0.32</v>
          </cell>
          <cell r="L22">
            <v>3.6530899999999997</v>
          </cell>
        </row>
        <row r="23">
          <cell r="C23">
            <v>1.171</v>
          </cell>
          <cell r="G23">
            <v>1.171</v>
          </cell>
          <cell r="H23">
            <v>1.171</v>
          </cell>
          <cell r="L23">
            <v>1.171</v>
          </cell>
        </row>
        <row r="24">
          <cell r="C24">
            <v>2.8021</v>
          </cell>
          <cell r="F24">
            <v>0.32</v>
          </cell>
          <cell r="G24">
            <v>2.4821</v>
          </cell>
          <cell r="H24">
            <v>2.8020899999999997</v>
          </cell>
          <cell r="K24">
            <v>0.32</v>
          </cell>
          <cell r="L24">
            <v>2.48209</v>
          </cell>
        </row>
        <row r="25">
          <cell r="C25">
            <v>0</v>
          </cell>
          <cell r="H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_hor"/>
      <sheetName val="modProv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modfrmDateChoose"/>
    </sheetNames>
    <sheetDataSet>
      <sheetData sheetId="2">
        <row r="7">
          <cell r="F7" t="str">
            <v>Владимирская область</v>
          </cell>
        </row>
        <row r="9">
          <cell r="F9">
            <v>2018</v>
          </cell>
        </row>
        <row r="11">
          <cell r="F11" t="str">
            <v>ОАО "Владимирский завод "Электроприбор"</v>
          </cell>
        </row>
      </sheetData>
      <sheetData sheetId="10">
        <row r="2">
          <cell r="E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C24" sqref="C24"/>
    </sheetView>
  </sheetViews>
  <sheetFormatPr defaultColWidth="9.00390625" defaultRowHeight="12.75" outlineLevelCol="1"/>
  <cols>
    <col min="1" max="1" width="7.00390625" style="0" customWidth="1"/>
    <col min="2" max="2" width="33.75390625" style="0" customWidth="1"/>
    <col min="3" max="7" width="10.25390625" style="10" customWidth="1" outlineLevel="1"/>
    <col min="8" max="8" width="9.25390625" style="53" customWidth="1" outlineLevel="1"/>
    <col min="9" max="11" width="9.25390625" style="10" customWidth="1" outlineLevel="1"/>
    <col min="12" max="12" width="10.875" style="10" customWidth="1" outlineLevel="1"/>
  </cols>
  <sheetData>
    <row r="1" ht="12.75">
      <c r="C1" s="52"/>
    </row>
    <row r="2" spans="1:12" ht="12.75">
      <c r="A2" s="1"/>
      <c r="B2" s="2"/>
      <c r="C2" s="54"/>
      <c r="E2" s="11"/>
      <c r="F2" s="11"/>
      <c r="G2" s="11"/>
      <c r="H2" s="55"/>
      <c r="I2" s="11"/>
      <c r="J2" s="11"/>
      <c r="K2" s="11"/>
      <c r="L2" s="11"/>
    </row>
    <row r="3" spans="3:12" ht="18.75">
      <c r="C3" s="12"/>
      <c r="D3" s="12"/>
      <c r="E3" s="147" t="s">
        <v>44</v>
      </c>
      <c r="F3" s="147"/>
      <c r="G3" s="147"/>
      <c r="H3" s="147"/>
      <c r="I3" s="147"/>
      <c r="J3" s="147"/>
      <c r="K3" s="147"/>
      <c r="L3" s="147"/>
    </row>
    <row r="4" spans="1:12" ht="19.5" thickBot="1">
      <c r="A4" s="3"/>
      <c r="B4" s="4"/>
      <c r="C4" s="13"/>
      <c r="D4" s="13"/>
      <c r="E4" s="13"/>
      <c r="F4" s="13"/>
      <c r="G4" s="147" t="s">
        <v>45</v>
      </c>
      <c r="H4" s="147"/>
      <c r="I4" s="147"/>
      <c r="J4" s="147"/>
      <c r="K4" s="147"/>
      <c r="L4" s="147"/>
    </row>
    <row r="5" spans="1:12" ht="16.5" thickBot="1">
      <c r="A5" s="140" t="s">
        <v>0</v>
      </c>
      <c r="B5" s="140" t="s">
        <v>1</v>
      </c>
      <c r="C5" s="143" t="s">
        <v>2</v>
      </c>
      <c r="D5" s="144"/>
      <c r="E5" s="144"/>
      <c r="F5" s="144"/>
      <c r="G5" s="145"/>
      <c r="H5" s="157" t="s">
        <v>3</v>
      </c>
      <c r="I5" s="158"/>
      <c r="J5" s="158"/>
      <c r="K5" s="158"/>
      <c r="L5" s="159"/>
    </row>
    <row r="6" spans="1:12" ht="15.75">
      <c r="A6" s="141"/>
      <c r="B6" s="141"/>
      <c r="C6" s="148" t="s">
        <v>50</v>
      </c>
      <c r="D6" s="149"/>
      <c r="E6" s="149"/>
      <c r="F6" s="149"/>
      <c r="G6" s="150"/>
      <c r="H6" s="148" t="s">
        <v>51</v>
      </c>
      <c r="I6" s="149"/>
      <c r="J6" s="149"/>
      <c r="K6" s="149"/>
      <c r="L6" s="150"/>
    </row>
    <row r="7" spans="1:12" ht="16.5" thickBot="1">
      <c r="A7" s="142"/>
      <c r="B7" s="142"/>
      <c r="C7" s="56" t="s">
        <v>4</v>
      </c>
      <c r="D7" s="16" t="s">
        <v>5</v>
      </c>
      <c r="E7" s="16" t="s">
        <v>6</v>
      </c>
      <c r="F7" s="16" t="s">
        <v>7</v>
      </c>
      <c r="G7" s="17" t="s">
        <v>8</v>
      </c>
      <c r="H7" s="57" t="s">
        <v>4</v>
      </c>
      <c r="I7" s="16" t="s">
        <v>5</v>
      </c>
      <c r="J7" s="16" t="s">
        <v>6</v>
      </c>
      <c r="K7" s="16" t="s">
        <v>7</v>
      </c>
      <c r="L7" s="17" t="s">
        <v>8</v>
      </c>
    </row>
    <row r="8" spans="1:12" ht="13.5" thickBot="1">
      <c r="A8" s="5">
        <v>1</v>
      </c>
      <c r="B8" s="78">
        <v>2</v>
      </c>
      <c r="C8" s="58">
        <v>18</v>
      </c>
      <c r="D8" s="18">
        <v>19</v>
      </c>
      <c r="E8" s="18">
        <v>20</v>
      </c>
      <c r="F8" s="18">
        <v>21</v>
      </c>
      <c r="G8" s="19">
        <v>22</v>
      </c>
      <c r="H8" s="59">
        <v>23</v>
      </c>
      <c r="I8" s="18">
        <v>24</v>
      </c>
      <c r="J8" s="18">
        <v>25</v>
      </c>
      <c r="K8" s="18">
        <v>26</v>
      </c>
      <c r="L8" s="19">
        <v>27</v>
      </c>
    </row>
    <row r="9" spans="1:12" ht="31.5">
      <c r="A9" s="6" t="s">
        <v>9</v>
      </c>
      <c r="B9" s="79" t="s">
        <v>10</v>
      </c>
      <c r="C9" s="60">
        <f>C19+C22</f>
        <v>17.545882757580088</v>
      </c>
      <c r="D9" s="20">
        <f>D17</f>
        <v>17.5421</v>
      </c>
      <c r="E9" s="20">
        <f>E10+E15+E16+E17+E18</f>
        <v>0</v>
      </c>
      <c r="F9" s="21">
        <f>D17+F17</f>
        <v>17.549969</v>
      </c>
      <c r="G9" s="22">
        <f>G10+G15+G16+G17+G18</f>
        <v>15.458443674882865</v>
      </c>
      <c r="H9" s="61">
        <f>H19+H22</f>
        <v>2.5948649215726216</v>
      </c>
      <c r="I9" s="20">
        <f>I17</f>
        <v>2.5869</v>
      </c>
      <c r="J9" s="20">
        <f>J10+J15+J16+J17+J18</f>
        <v>0</v>
      </c>
      <c r="K9" s="62">
        <f>I17+K17</f>
        <v>2.5947999999999998</v>
      </c>
      <c r="L9" s="22">
        <f>L10+L15+L16+L17+L18</f>
        <v>2.4557649215726216</v>
      </c>
    </row>
    <row r="10" spans="1:12" ht="15.75">
      <c r="A10" s="7" t="s">
        <v>11</v>
      </c>
      <c r="B10" s="80" t="s">
        <v>12</v>
      </c>
      <c r="C10" s="63" t="s">
        <v>13</v>
      </c>
      <c r="D10" s="23" t="s">
        <v>13</v>
      </c>
      <c r="E10" s="24">
        <f>E12</f>
        <v>0</v>
      </c>
      <c r="F10" s="25">
        <f>D17</f>
        <v>17.5421</v>
      </c>
      <c r="G10" s="26">
        <f>G12+G13+G14</f>
        <v>15.458443674882865</v>
      </c>
      <c r="H10" s="64" t="s">
        <v>13</v>
      </c>
      <c r="I10" s="23" t="s">
        <v>13</v>
      </c>
      <c r="J10" s="24">
        <f>J12</f>
        <v>0</v>
      </c>
      <c r="K10" s="25">
        <v>2.5869</v>
      </c>
      <c r="L10" s="26">
        <f>L12+L13+L14</f>
        <v>2.4557649215726216</v>
      </c>
    </row>
    <row r="11" spans="1:12" ht="15.75">
      <c r="A11" s="7"/>
      <c r="B11" s="80" t="s">
        <v>14</v>
      </c>
      <c r="C11" s="63" t="s">
        <v>13</v>
      </c>
      <c r="D11" s="27" t="s">
        <v>13</v>
      </c>
      <c r="E11" s="27" t="s">
        <v>13</v>
      </c>
      <c r="F11" s="28" t="s">
        <v>13</v>
      </c>
      <c r="G11" s="29" t="s">
        <v>13</v>
      </c>
      <c r="H11" s="64" t="s">
        <v>13</v>
      </c>
      <c r="I11" s="27" t="s">
        <v>13</v>
      </c>
      <c r="J11" s="27" t="s">
        <v>13</v>
      </c>
      <c r="K11" s="28" t="s">
        <v>13</v>
      </c>
      <c r="L11" s="29" t="s">
        <v>13</v>
      </c>
    </row>
    <row r="12" spans="1:12" ht="15.75">
      <c r="A12" s="7" t="s">
        <v>15</v>
      </c>
      <c r="B12" s="80" t="s">
        <v>5</v>
      </c>
      <c r="C12" s="63" t="s">
        <v>13</v>
      </c>
      <c r="D12" s="30" t="s">
        <v>13</v>
      </c>
      <c r="E12" s="31"/>
      <c r="F12" s="32">
        <f>F19+F22+G10</f>
        <v>17.545882757580088</v>
      </c>
      <c r="G12" s="33"/>
      <c r="H12" s="64" t="s">
        <v>13</v>
      </c>
      <c r="I12" s="30" t="s">
        <v>13</v>
      </c>
      <c r="J12" s="31"/>
      <c r="K12" s="32">
        <v>2.5869</v>
      </c>
      <c r="L12" s="33"/>
    </row>
    <row r="13" spans="1:12" ht="15.75">
      <c r="A13" s="7" t="s">
        <v>16</v>
      </c>
      <c r="B13" s="80" t="s">
        <v>6</v>
      </c>
      <c r="C13" s="63" t="s">
        <v>13</v>
      </c>
      <c r="D13" s="30" t="s">
        <v>13</v>
      </c>
      <c r="E13" s="30" t="s">
        <v>13</v>
      </c>
      <c r="F13" s="34">
        <f>E9-E19-E21-E22-G13</f>
        <v>0</v>
      </c>
      <c r="G13" s="33"/>
      <c r="H13" s="64" t="s">
        <v>13</v>
      </c>
      <c r="I13" s="30" t="s">
        <v>13</v>
      </c>
      <c r="J13" s="30" t="s">
        <v>13</v>
      </c>
      <c r="K13" s="34">
        <f>J9-J19-J21-J22-L13</f>
        <v>0</v>
      </c>
      <c r="L13" s="33"/>
    </row>
    <row r="14" spans="1:12" ht="15.75">
      <c r="A14" s="7" t="s">
        <v>17</v>
      </c>
      <c r="B14" s="80" t="s">
        <v>7</v>
      </c>
      <c r="C14" s="63" t="s">
        <v>13</v>
      </c>
      <c r="D14" s="30" t="s">
        <v>13</v>
      </c>
      <c r="E14" s="30" t="s">
        <v>13</v>
      </c>
      <c r="F14" s="30" t="s">
        <v>13</v>
      </c>
      <c r="G14" s="35">
        <f>G19+G22</f>
        <v>15.458443674882865</v>
      </c>
      <c r="H14" s="64" t="s">
        <v>13</v>
      </c>
      <c r="I14" s="30" t="s">
        <v>13</v>
      </c>
      <c r="J14" s="30" t="s">
        <v>13</v>
      </c>
      <c r="K14" s="30" t="s">
        <v>13</v>
      </c>
      <c r="L14" s="35">
        <f>L19+L22</f>
        <v>2.4557649215726216</v>
      </c>
    </row>
    <row r="15" spans="1:12" ht="15.75">
      <c r="A15" s="7" t="s">
        <v>18</v>
      </c>
      <c r="B15" s="80" t="s">
        <v>19</v>
      </c>
      <c r="C15" s="38">
        <f>SUM(D15:G15)</f>
        <v>0</v>
      </c>
      <c r="D15" s="36"/>
      <c r="E15" s="36"/>
      <c r="F15" s="36"/>
      <c r="G15" s="33"/>
      <c r="H15" s="65">
        <f>SUM(I15:L15)</f>
        <v>0</v>
      </c>
      <c r="I15" s="36"/>
      <c r="J15" s="36"/>
      <c r="K15" s="36"/>
      <c r="L15" s="33"/>
    </row>
    <row r="16" spans="1:12" ht="15.75">
      <c r="A16" s="7" t="s">
        <v>20</v>
      </c>
      <c r="B16" s="80" t="s">
        <v>21</v>
      </c>
      <c r="C16" s="38">
        <f>SUM(D16:G16)</f>
        <v>0</v>
      </c>
      <c r="D16" s="37"/>
      <c r="E16" s="37"/>
      <c r="F16" s="37"/>
      <c r="G16" s="33"/>
      <c r="H16" s="65">
        <f>SUM(I16:L16)</f>
        <v>0</v>
      </c>
      <c r="I16" s="37"/>
      <c r="J16" s="37"/>
      <c r="K16" s="37"/>
      <c r="L16" s="33"/>
    </row>
    <row r="17" spans="1:12" ht="15.75">
      <c r="A17" s="7" t="s">
        <v>22</v>
      </c>
      <c r="B17" s="80" t="s">
        <v>23</v>
      </c>
      <c r="C17" s="38">
        <f>SUM(D17:G17)</f>
        <v>17.549969</v>
      </c>
      <c r="D17" s="37">
        <v>17.5421</v>
      </c>
      <c r="E17" s="37"/>
      <c r="F17" s="37">
        <v>0.007869</v>
      </c>
      <c r="G17" s="33"/>
      <c r="H17" s="65">
        <f>SUM(I17:L17)</f>
        <v>2.5947999999999998</v>
      </c>
      <c r="I17" s="37">
        <v>2.5869</v>
      </c>
      <c r="J17" s="37"/>
      <c r="K17" s="37">
        <v>0.0079</v>
      </c>
      <c r="L17" s="33"/>
    </row>
    <row r="18" spans="1:12" ht="15.75">
      <c r="A18" s="7" t="s">
        <v>24</v>
      </c>
      <c r="B18" s="80" t="s">
        <v>25</v>
      </c>
      <c r="C18" s="38">
        <f>SUM(D18:G18)</f>
        <v>0</v>
      </c>
      <c r="D18" s="37"/>
      <c r="E18" s="37"/>
      <c r="F18" s="37"/>
      <c r="G18" s="33"/>
      <c r="H18" s="65">
        <f>SUM(I18:L18)</f>
        <v>0</v>
      </c>
      <c r="I18" s="37"/>
      <c r="J18" s="37"/>
      <c r="K18" s="37"/>
      <c r="L18" s="33"/>
    </row>
    <row r="19" spans="1:12" ht="15.75">
      <c r="A19" s="7" t="s">
        <v>26</v>
      </c>
      <c r="B19" s="80" t="s">
        <v>27</v>
      </c>
      <c r="C19" s="38">
        <f>SUM(F19+G19)</f>
        <v>1.3087827575800919</v>
      </c>
      <c r="D19" s="37"/>
      <c r="E19" s="37"/>
      <c r="F19" s="37">
        <f>(F22+G10-0.007768)/(1-0.059)-(F22+G10)</f>
        <v>1.0274390826972244</v>
      </c>
      <c r="G19" s="33">
        <f>G22/(1-0.0182)-G22</f>
        <v>0.2813436748828675</v>
      </c>
      <c r="H19" s="65">
        <f>SUM(K19+L19)</f>
        <v>0.18379492157262156</v>
      </c>
      <c r="I19" s="37"/>
      <c r="J19" s="37"/>
      <c r="K19" s="37">
        <v>0.1391</v>
      </c>
      <c r="L19" s="33">
        <f>L22/(1-0.0182)-L22</f>
        <v>0.04469492157262156</v>
      </c>
    </row>
    <row r="20" spans="1:12" ht="15.75">
      <c r="A20" s="7" t="s">
        <v>28</v>
      </c>
      <c r="B20" s="80" t="s">
        <v>29</v>
      </c>
      <c r="C20" s="66">
        <f>IF(C9=0,0,C19/C9*100)</f>
        <v>7.459201544104002</v>
      </c>
      <c r="D20" s="38">
        <f>IF(D9=0,0,D19/D9*100)</f>
        <v>0</v>
      </c>
      <c r="E20" s="38">
        <f>IF(E9=0,0,E19/E9*100)</f>
        <v>0</v>
      </c>
      <c r="F20" s="38">
        <v>6</v>
      </c>
      <c r="G20" s="38">
        <v>1.7269</v>
      </c>
      <c r="H20" s="67">
        <f>IF(H9=0,0,H19/H9*100)</f>
        <v>7.083024632404849</v>
      </c>
      <c r="I20" s="38">
        <f>IF(I9=0,0,I19/I9*100)</f>
        <v>0</v>
      </c>
      <c r="J20" s="38">
        <f>IF(J9=0,0,J19/J9*100)</f>
        <v>0</v>
      </c>
      <c r="K20" s="38">
        <v>6</v>
      </c>
      <c r="L20" s="160">
        <v>1.7269</v>
      </c>
    </row>
    <row r="21" spans="1:12" ht="31.5">
      <c r="A21" s="7" t="s">
        <v>30</v>
      </c>
      <c r="B21" s="80" t="s">
        <v>31</v>
      </c>
      <c r="C21" s="38">
        <f>SUM(F22+G22)</f>
        <v>16.237099999999998</v>
      </c>
      <c r="D21" s="39"/>
      <c r="E21" s="39"/>
      <c r="F21" s="39"/>
      <c r="G21" s="40"/>
      <c r="H21" s="65">
        <f>SUM(K22+L22)</f>
        <v>2.41107</v>
      </c>
      <c r="I21" s="39"/>
      <c r="J21" s="39"/>
      <c r="K21" s="39"/>
      <c r="L21" s="40"/>
    </row>
    <row r="22" spans="1:12" ht="15.75">
      <c r="A22" s="7" t="s">
        <v>32</v>
      </c>
      <c r="B22" s="80" t="s">
        <v>33</v>
      </c>
      <c r="C22" s="38">
        <f>SUM(C23+C24)</f>
        <v>16.237099999999998</v>
      </c>
      <c r="D22" s="24">
        <f>D23+D24+D25</f>
        <v>0</v>
      </c>
      <c r="E22" s="24">
        <f>E23+E24+E25</f>
        <v>0</v>
      </c>
      <c r="F22" s="24">
        <f>F23+F24+F25</f>
        <v>1.06</v>
      </c>
      <c r="G22" s="26">
        <f>G23+G24</f>
        <v>15.177099999999998</v>
      </c>
      <c r="H22" s="65">
        <f>SUM(H23+H24)</f>
        <v>2.41107</v>
      </c>
      <c r="I22" s="24">
        <f>I23+I24+I25</f>
        <v>0</v>
      </c>
      <c r="J22" s="24">
        <f>J23+J24+J25</f>
        <v>0</v>
      </c>
      <c r="K22" s="24">
        <f>K23+K24+K25</f>
        <v>0</v>
      </c>
      <c r="L22" s="26">
        <f>L23+L24</f>
        <v>2.41107</v>
      </c>
    </row>
    <row r="23" spans="1:12" ht="31.5">
      <c r="A23" s="7" t="s">
        <v>34</v>
      </c>
      <c r="B23" s="80" t="s">
        <v>35</v>
      </c>
      <c r="C23" s="38">
        <f>SUM(D23:G23)</f>
        <v>2.411</v>
      </c>
      <c r="D23" s="39"/>
      <c r="E23" s="39"/>
      <c r="F23" s="39"/>
      <c r="G23" s="40">
        <v>2.411</v>
      </c>
      <c r="H23" s="65">
        <f>SUM(I23:L23)</f>
        <v>2.411</v>
      </c>
      <c r="I23" s="39"/>
      <c r="J23" s="39"/>
      <c r="K23" s="39"/>
      <c r="L23" s="40">
        <v>2.411</v>
      </c>
    </row>
    <row r="24" spans="1:12" ht="15.75">
      <c r="A24" s="7" t="s">
        <v>36</v>
      </c>
      <c r="B24" s="81" t="s">
        <v>37</v>
      </c>
      <c r="C24" s="38">
        <f>SUM(D24:G24)</f>
        <v>13.826099999999999</v>
      </c>
      <c r="D24" s="31"/>
      <c r="E24" s="31"/>
      <c r="F24" s="31">
        <v>1.06</v>
      </c>
      <c r="G24" s="41">
        <f>12.5832+0.12-0.0032+0.0681-0.002</f>
        <v>12.766099999999998</v>
      </c>
      <c r="H24" s="65">
        <f>SUM(I24:L24)</f>
        <v>7E-05</v>
      </c>
      <c r="I24" s="31"/>
      <c r="J24" s="31"/>
      <c r="K24" s="31"/>
      <c r="L24" s="41">
        <f>70/1000000</f>
        <v>7E-05</v>
      </c>
    </row>
    <row r="25" spans="1:12" ht="16.5" thickBot="1">
      <c r="A25" s="8" t="s">
        <v>38</v>
      </c>
      <c r="B25" s="82" t="s">
        <v>39</v>
      </c>
      <c r="C25" s="68">
        <f>SUM(D25:G25)</f>
        <v>0</v>
      </c>
      <c r="D25" s="42"/>
      <c r="E25" s="42"/>
      <c r="F25" s="42"/>
      <c r="G25" s="43"/>
      <c r="H25" s="69">
        <f>SUM(I25:L25)</f>
        <v>0</v>
      </c>
      <c r="I25" s="42"/>
      <c r="J25" s="42"/>
      <c r="K25" s="42"/>
      <c r="L25" s="43"/>
    </row>
    <row r="26" spans="1:12" ht="32.25" thickBot="1">
      <c r="A26" s="9" t="s">
        <v>40</v>
      </c>
      <c r="B26" s="82" t="s">
        <v>41</v>
      </c>
      <c r="C26" s="70"/>
      <c r="D26" s="44">
        <v>0</v>
      </c>
      <c r="E26" s="44">
        <f>E9-E19-E21-E23-E24-E25-F13-G13</f>
        <v>0</v>
      </c>
      <c r="F26" s="44">
        <v>0</v>
      </c>
      <c r="G26" s="45">
        <f>G9-G19-G21-G23-G24-G25</f>
        <v>0</v>
      </c>
      <c r="H26" s="71"/>
      <c r="I26" s="44">
        <v>0</v>
      </c>
      <c r="J26" s="44">
        <f>J9-J19-J21-J23-J24-J25-K13-L13</f>
        <v>0</v>
      </c>
      <c r="K26" s="44">
        <v>0</v>
      </c>
      <c r="L26" s="45">
        <f>L9-L19-L21-L23-L24-L25</f>
        <v>1.4501204056993622E-17</v>
      </c>
    </row>
  </sheetData>
  <sheetProtection/>
  <protectedRanges>
    <protectedRange sqref="J19 E12 G12:G13 D15:G18 D23:G25 D21:G21 E19 J12 L12:L13 I15:L18 I23:L25 I21:L21" name="Диапазон1_1"/>
  </protectedRanges>
  <mergeCells count="8">
    <mergeCell ref="A5:A7"/>
    <mergeCell ref="B5:B7"/>
    <mergeCell ref="E3:L3"/>
    <mergeCell ref="G4:L4"/>
    <mergeCell ref="C6:G6"/>
    <mergeCell ref="H6:L6"/>
    <mergeCell ref="C5:G5"/>
    <mergeCell ref="H5:L5"/>
  </mergeCells>
  <printOptions horizontalCentered="1"/>
  <pageMargins left="0.1968503937007874" right="0.1968503937007874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8"/>
  <sheetViews>
    <sheetView tabSelected="1" workbookViewId="0" topLeftCell="A3">
      <selection activeCell="AE18" sqref="AE18"/>
    </sheetView>
  </sheetViews>
  <sheetFormatPr defaultColWidth="9.00390625" defaultRowHeight="12.75" outlineLevelRow="1"/>
  <cols>
    <col min="1" max="1" width="5.375" style="10" customWidth="1"/>
    <col min="2" max="2" width="33.875" style="10" customWidth="1"/>
    <col min="3" max="7" width="10.25390625" style="10" hidden="1" customWidth="1"/>
    <col min="8" max="8" width="10.375" style="10" hidden="1" customWidth="1"/>
    <col min="9" max="12" width="11.00390625" style="10" hidden="1" customWidth="1"/>
    <col min="13" max="22" width="11.625" style="10" hidden="1" customWidth="1"/>
    <col min="23" max="27" width="10.625" style="10" customWidth="1"/>
    <col min="28" max="16384" width="9.125" style="10" customWidth="1"/>
  </cols>
  <sheetData>
    <row r="1" spans="8:27" ht="15.75" hidden="1">
      <c r="H1" s="83"/>
      <c r="I1" s="83"/>
      <c r="J1" s="83"/>
      <c r="K1" s="137"/>
      <c r="L1" s="137"/>
      <c r="M1" s="74"/>
      <c r="W1" s="83"/>
      <c r="X1" s="83"/>
      <c r="Y1" s="83"/>
      <c r="Z1" s="137"/>
      <c r="AA1" s="137"/>
    </row>
    <row r="2" spans="1:27" ht="15.75" hidden="1">
      <c r="A2" s="84"/>
      <c r="B2" s="85"/>
      <c r="C2" s="11"/>
      <c r="D2" s="11"/>
      <c r="E2" s="11"/>
      <c r="F2" s="11"/>
      <c r="G2" s="11"/>
      <c r="H2" s="11"/>
      <c r="I2" s="86"/>
      <c r="J2" s="11"/>
      <c r="K2" s="11"/>
      <c r="L2" s="87"/>
      <c r="W2" s="11"/>
      <c r="X2" s="86"/>
      <c r="Y2" s="11"/>
      <c r="Z2" s="11"/>
      <c r="AA2" s="87"/>
    </row>
    <row r="3" spans="1:27" ht="21.75" customHeight="1">
      <c r="A3" s="147" t="s">
        <v>65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</row>
    <row r="4" spans="1:27" ht="17.25" customHeight="1">
      <c r="A4" s="88"/>
      <c r="B4" s="147" t="s">
        <v>45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88"/>
    </row>
    <row r="5" spans="1:27" ht="13.5" thickBot="1">
      <c r="A5" s="11"/>
      <c r="B5" s="89"/>
      <c r="C5" s="11"/>
      <c r="D5" s="11"/>
      <c r="E5" s="11"/>
      <c r="F5" s="11"/>
      <c r="G5" s="11"/>
      <c r="H5" s="11"/>
      <c r="I5" s="11"/>
      <c r="J5" s="11"/>
      <c r="K5" s="11"/>
      <c r="L5" s="11"/>
      <c r="W5" s="11"/>
      <c r="X5" s="11"/>
      <c r="Y5" s="11"/>
      <c r="Z5" s="11"/>
      <c r="AA5" s="11"/>
    </row>
    <row r="6" spans="1:27" s="90" customFormat="1" ht="19.5" customHeight="1">
      <c r="A6" s="139" t="s">
        <v>0</v>
      </c>
      <c r="B6" s="152" t="s">
        <v>1</v>
      </c>
      <c r="C6" s="139" t="s">
        <v>43</v>
      </c>
      <c r="D6" s="146"/>
      <c r="E6" s="146"/>
      <c r="F6" s="146"/>
      <c r="G6" s="136"/>
      <c r="H6" s="139" t="s">
        <v>84</v>
      </c>
      <c r="I6" s="146"/>
      <c r="J6" s="146"/>
      <c r="K6" s="146"/>
      <c r="L6" s="136"/>
      <c r="M6" s="148" t="s">
        <v>66</v>
      </c>
      <c r="N6" s="149"/>
      <c r="O6" s="149"/>
      <c r="P6" s="149"/>
      <c r="Q6" s="150"/>
      <c r="R6" s="148" t="s">
        <v>67</v>
      </c>
      <c r="S6" s="149"/>
      <c r="T6" s="149"/>
      <c r="U6" s="149"/>
      <c r="V6" s="150"/>
      <c r="W6" s="139" t="s">
        <v>85</v>
      </c>
      <c r="X6" s="146"/>
      <c r="Y6" s="146"/>
      <c r="Z6" s="146"/>
      <c r="AA6" s="136"/>
    </row>
    <row r="7" spans="1:27" s="90" customFormat="1" ht="16.5" thickBot="1">
      <c r="A7" s="151"/>
      <c r="B7" s="153"/>
      <c r="C7" s="56" t="s">
        <v>4</v>
      </c>
      <c r="D7" s="16" t="s">
        <v>5</v>
      </c>
      <c r="E7" s="16" t="s">
        <v>6</v>
      </c>
      <c r="F7" s="16" t="s">
        <v>7</v>
      </c>
      <c r="G7" s="17" t="s">
        <v>8</v>
      </c>
      <c r="H7" s="56" t="s">
        <v>4</v>
      </c>
      <c r="I7" s="16" t="s">
        <v>5</v>
      </c>
      <c r="J7" s="16" t="s">
        <v>6</v>
      </c>
      <c r="K7" s="16" t="s">
        <v>7</v>
      </c>
      <c r="L7" s="17" t="s">
        <v>8</v>
      </c>
      <c r="M7" s="56" t="s">
        <v>4</v>
      </c>
      <c r="N7" s="16" t="s">
        <v>5</v>
      </c>
      <c r="O7" s="16" t="s">
        <v>6</v>
      </c>
      <c r="P7" s="16" t="s">
        <v>7</v>
      </c>
      <c r="Q7" s="17" t="s">
        <v>8</v>
      </c>
      <c r="R7" s="56" t="s">
        <v>4</v>
      </c>
      <c r="S7" s="16" t="s">
        <v>5</v>
      </c>
      <c r="T7" s="16" t="s">
        <v>6</v>
      </c>
      <c r="U7" s="16" t="s">
        <v>7</v>
      </c>
      <c r="V7" s="17" t="s">
        <v>8</v>
      </c>
      <c r="W7" s="56" t="s">
        <v>4</v>
      </c>
      <c r="X7" s="16" t="s">
        <v>5</v>
      </c>
      <c r="Y7" s="16" t="s">
        <v>6</v>
      </c>
      <c r="Z7" s="16" t="s">
        <v>7</v>
      </c>
      <c r="AA7" s="17" t="s">
        <v>8</v>
      </c>
    </row>
    <row r="8" spans="1:27" s="92" customFormat="1" ht="13.5" thickBot="1">
      <c r="A8" s="58">
        <v>1</v>
      </c>
      <c r="B8" s="91">
        <v>2</v>
      </c>
      <c r="C8" s="58">
        <v>3</v>
      </c>
      <c r="D8" s="18">
        <v>4</v>
      </c>
      <c r="E8" s="18">
        <v>5</v>
      </c>
      <c r="F8" s="18">
        <v>6</v>
      </c>
      <c r="G8" s="19">
        <v>7</v>
      </c>
      <c r="H8" s="58">
        <v>8</v>
      </c>
      <c r="I8" s="18">
        <v>9</v>
      </c>
      <c r="J8" s="18">
        <v>10</v>
      </c>
      <c r="K8" s="18">
        <v>11</v>
      </c>
      <c r="L8" s="19">
        <v>12</v>
      </c>
      <c r="M8" s="58">
        <v>13</v>
      </c>
      <c r="N8" s="18">
        <v>14</v>
      </c>
      <c r="O8" s="18">
        <v>15</v>
      </c>
      <c r="P8" s="18">
        <v>16</v>
      </c>
      <c r="Q8" s="19">
        <v>17</v>
      </c>
      <c r="R8" s="58">
        <v>18</v>
      </c>
      <c r="S8" s="18">
        <v>19</v>
      </c>
      <c r="T8" s="18">
        <v>20</v>
      </c>
      <c r="U8" s="18">
        <v>21</v>
      </c>
      <c r="V8" s="19">
        <v>22</v>
      </c>
      <c r="W8" s="58">
        <v>8</v>
      </c>
      <c r="X8" s="18">
        <v>9</v>
      </c>
      <c r="Y8" s="18">
        <v>10</v>
      </c>
      <c r="Z8" s="18">
        <v>11</v>
      </c>
      <c r="AA8" s="19">
        <v>12</v>
      </c>
    </row>
    <row r="9" spans="1:27" s="90" customFormat="1" ht="28.5" customHeight="1">
      <c r="A9" s="93" t="s">
        <v>9</v>
      </c>
      <c r="B9" s="95" t="s">
        <v>68</v>
      </c>
      <c r="C9" s="96">
        <v>4.295</v>
      </c>
      <c r="D9" s="20">
        <f>D15+D16+D17+D18</f>
        <v>4.225</v>
      </c>
      <c r="E9" s="20">
        <f>E10+E15+E16+E17+E18</f>
        <v>0</v>
      </c>
      <c r="F9" s="20">
        <v>4.295</v>
      </c>
      <c r="G9" s="22">
        <f>G10+G15+G16+G17+G18</f>
        <v>3.6790079445915667</v>
      </c>
      <c r="H9" s="60">
        <f>H19+H22</f>
        <v>4.199964253559306</v>
      </c>
      <c r="I9" s="20">
        <f>I15+I16+I17+I18</f>
        <v>4.225</v>
      </c>
      <c r="J9" s="20">
        <f>J10+J15+J16+J17+J18</f>
        <v>0</v>
      </c>
      <c r="K9" s="20">
        <v>4.295</v>
      </c>
      <c r="L9" s="22">
        <f>L10+L15+L16+L17+L18</f>
        <v>3.5895803625993072</v>
      </c>
      <c r="M9" s="97">
        <f>IF(C9=0,0,'[1]Баланс энергии'!R9/'[1]Баланс мощности'!C9*1000)</f>
        <v>4086.146682188591</v>
      </c>
      <c r="N9" s="98">
        <f>IF(D9=0,0,'[1]Баланс энергии'!S9/'[1]Баланс мощности'!D9*1000)</f>
        <v>4152.710059171598</v>
      </c>
      <c r="O9" s="98">
        <f>IF(E9=0,0,'[1]Баланс энергии'!T9/'[1]Баланс мощности'!E9*1000)</f>
        <v>0</v>
      </c>
      <c r="P9" s="98">
        <f>IF(F9=0,0,'[1]Баланс энергии'!U9/'[1]Баланс мощности'!F9*1000)</f>
        <v>4086.146682188591</v>
      </c>
      <c r="Q9" s="99">
        <f>IF(G9=0,0,'[1]Баланс энергии'!V9/'[1]Баланс мощности'!G9*1000)</f>
        <v>4151.891190440994</v>
      </c>
      <c r="R9" s="97">
        <f>IF(H9=0,0,'[1]Баланс энергии'!W9/'[1]Баланс мощности'!H9*1000)</f>
        <v>4086.1631050924584</v>
      </c>
      <c r="S9" s="98">
        <f>IF(I9=0,0,'[1]Баланс энергии'!X9/'[1]Баланс мощности'!I9*1000)</f>
        <v>4153.846153846154</v>
      </c>
      <c r="T9" s="98">
        <f>IF(J9=0,0,'[1]Баланс энергии'!Y9/'[1]Баланс мощности'!J9*1000)</f>
        <v>0</v>
      </c>
      <c r="U9" s="98">
        <f>IF(K9=0,0,'[1]Баланс энергии'!Z9/'[1]Баланс мощности'!K9*1000)</f>
        <v>4086.146682188591</v>
      </c>
      <c r="V9" s="99">
        <f>IF(L9=0,0,'[1]Баланс энергии'!AA9/'[1]Баланс мощности'!L9*1000)</f>
        <v>4125.781332433639</v>
      </c>
      <c r="W9" s="60">
        <f>W19+W22</f>
        <v>4.199964253559306</v>
      </c>
      <c r="X9" s="20">
        <f>X15+X16+X17+X18</f>
        <v>4.225</v>
      </c>
      <c r="Y9" s="20">
        <f>Y10+Y15+Y16+Y17+Y18</f>
        <v>0</v>
      </c>
      <c r="Z9" s="20">
        <v>4.295</v>
      </c>
      <c r="AA9" s="22">
        <f>AA10+AA15+AA16+AA17+AA18</f>
        <v>3.5895803625993072</v>
      </c>
    </row>
    <row r="10" spans="1:27" s="90" customFormat="1" ht="15.75">
      <c r="A10" s="100" t="s">
        <v>11</v>
      </c>
      <c r="B10" s="101" t="s">
        <v>12</v>
      </c>
      <c r="C10" s="64" t="s">
        <v>13</v>
      </c>
      <c r="D10" s="23" t="s">
        <v>13</v>
      </c>
      <c r="E10" s="24">
        <f>E12</f>
        <v>0</v>
      </c>
      <c r="F10" s="24">
        <f>F12+F13</f>
        <v>4.225</v>
      </c>
      <c r="G10" s="26">
        <f>G12+G13+G14</f>
        <v>3.6790079445915667</v>
      </c>
      <c r="H10" s="64" t="s">
        <v>13</v>
      </c>
      <c r="I10" s="23" t="s">
        <v>13</v>
      </c>
      <c r="J10" s="24">
        <f>J12</f>
        <v>0</v>
      </c>
      <c r="K10" s="24">
        <v>4.225</v>
      </c>
      <c r="L10" s="26">
        <f>L12+L13+L14</f>
        <v>3.5895803625993072</v>
      </c>
      <c r="M10" s="97" t="s">
        <v>13</v>
      </c>
      <c r="N10" s="98" t="s">
        <v>13</v>
      </c>
      <c r="O10" s="98">
        <f>IF(E10=0,0,'[1]Баланс энергии'!T10/'[1]Баланс мощности'!E10*1000)</f>
        <v>0</v>
      </c>
      <c r="P10" s="98">
        <f>IF(F10=0,0,'[1]Баланс энергии'!U10/'[1]Баланс мощности'!F10*1000)</f>
        <v>4152.710059171598</v>
      </c>
      <c r="Q10" s="99">
        <f>IF(G10=0,0,'[1]Баланс энергии'!V10/'[1]Баланс мощности'!G10*1000)</f>
        <v>4151.891190440994</v>
      </c>
      <c r="R10" s="97" t="s">
        <v>13</v>
      </c>
      <c r="S10" s="98" t="s">
        <v>13</v>
      </c>
      <c r="T10" s="98">
        <f>IF(J10=0,0,'[1]Баланс энергии'!Y10/'[1]Баланс мощности'!J10*1000)</f>
        <v>0</v>
      </c>
      <c r="U10" s="98">
        <f>IF(K10=0,0,'[1]Баланс энергии'!Z10/'[1]Баланс мощности'!K10*1000)</f>
        <v>4086.1631050924575</v>
      </c>
      <c r="V10" s="99">
        <f>IF(L10=0,0,'[1]Баланс энергии'!AA10/'[1]Баланс мощности'!L10*1000)</f>
        <v>4125.781332433639</v>
      </c>
      <c r="W10" s="64" t="s">
        <v>13</v>
      </c>
      <c r="X10" s="23" t="s">
        <v>13</v>
      </c>
      <c r="Y10" s="24">
        <f>Y12</f>
        <v>0</v>
      </c>
      <c r="Z10" s="24">
        <v>4.225</v>
      </c>
      <c r="AA10" s="26">
        <f>AA12+AA13+AA14</f>
        <v>3.5895803625993072</v>
      </c>
    </row>
    <row r="11" spans="1:27" s="90" customFormat="1" ht="15.75">
      <c r="A11" s="100"/>
      <c r="B11" s="101" t="s">
        <v>14</v>
      </c>
      <c r="C11" s="64" t="s">
        <v>13</v>
      </c>
      <c r="D11" s="102" t="s">
        <v>13</v>
      </c>
      <c r="E11" s="27" t="s">
        <v>13</v>
      </c>
      <c r="F11" s="27" t="s">
        <v>13</v>
      </c>
      <c r="G11" s="29" t="s">
        <v>13</v>
      </c>
      <c r="H11" s="64" t="s">
        <v>13</v>
      </c>
      <c r="I11" s="102" t="s">
        <v>13</v>
      </c>
      <c r="J11" s="27" t="s">
        <v>13</v>
      </c>
      <c r="K11" s="27" t="s">
        <v>13</v>
      </c>
      <c r="L11" s="29" t="s">
        <v>13</v>
      </c>
      <c r="M11" s="97" t="s">
        <v>13</v>
      </c>
      <c r="N11" s="98" t="s">
        <v>13</v>
      </c>
      <c r="O11" s="98" t="s">
        <v>13</v>
      </c>
      <c r="P11" s="98" t="s">
        <v>13</v>
      </c>
      <c r="Q11" s="99" t="s">
        <v>13</v>
      </c>
      <c r="R11" s="97" t="s">
        <v>13</v>
      </c>
      <c r="S11" s="98" t="s">
        <v>13</v>
      </c>
      <c r="T11" s="98" t="s">
        <v>13</v>
      </c>
      <c r="U11" s="98" t="s">
        <v>13</v>
      </c>
      <c r="V11" s="99" t="s">
        <v>13</v>
      </c>
      <c r="W11" s="64" t="s">
        <v>13</v>
      </c>
      <c r="X11" s="102" t="s">
        <v>13</v>
      </c>
      <c r="Y11" s="27" t="s">
        <v>13</v>
      </c>
      <c r="Z11" s="27" t="s">
        <v>13</v>
      </c>
      <c r="AA11" s="29" t="s">
        <v>13</v>
      </c>
    </row>
    <row r="12" spans="1:27" s="90" customFormat="1" ht="15.75">
      <c r="A12" s="100" t="s">
        <v>15</v>
      </c>
      <c r="B12" s="101" t="s">
        <v>5</v>
      </c>
      <c r="C12" s="64" t="s">
        <v>13</v>
      </c>
      <c r="D12" s="30" t="s">
        <v>13</v>
      </c>
      <c r="E12" s="37"/>
      <c r="F12" s="34">
        <f>D9-D19-D21-D22-G12-E12</f>
        <v>4.225</v>
      </c>
      <c r="G12" s="33"/>
      <c r="H12" s="64" t="s">
        <v>13</v>
      </c>
      <c r="I12" s="30" t="s">
        <v>13</v>
      </c>
      <c r="J12" s="37"/>
      <c r="K12" s="34">
        <v>4.225</v>
      </c>
      <c r="L12" s="33"/>
      <c r="M12" s="97" t="s">
        <v>13</v>
      </c>
      <c r="N12" s="98" t="s">
        <v>13</v>
      </c>
      <c r="O12" s="98"/>
      <c r="P12" s="98">
        <f>IF(F12=0,0,'[1]Баланс энергии'!U12/'[1]Баланс мощности'!F12*1000)</f>
        <v>4152.710059171598</v>
      </c>
      <c r="Q12" s="99"/>
      <c r="R12" s="97" t="s">
        <v>13</v>
      </c>
      <c r="S12" s="98" t="s">
        <v>13</v>
      </c>
      <c r="T12" s="98"/>
      <c r="U12" s="98">
        <f>IF(K12=0,0,'[1]Баланс энергии'!Z12/'[1]Баланс мощности'!K12*1000)</f>
        <v>4086.1631050924575</v>
      </c>
      <c r="V12" s="99"/>
      <c r="W12" s="64" t="s">
        <v>13</v>
      </c>
      <c r="X12" s="30" t="s">
        <v>13</v>
      </c>
      <c r="Y12" s="37"/>
      <c r="Z12" s="34">
        <v>4.225</v>
      </c>
      <c r="AA12" s="33"/>
    </row>
    <row r="13" spans="1:27" s="90" customFormat="1" ht="15.75">
      <c r="A13" s="100" t="s">
        <v>16</v>
      </c>
      <c r="B13" s="101" t="s">
        <v>6</v>
      </c>
      <c r="C13" s="64" t="s">
        <v>13</v>
      </c>
      <c r="D13" s="30" t="s">
        <v>13</v>
      </c>
      <c r="E13" s="30" t="s">
        <v>13</v>
      </c>
      <c r="F13" s="34">
        <f>E9-E19-E21-E22-G13</f>
        <v>0</v>
      </c>
      <c r="G13" s="33"/>
      <c r="H13" s="64" t="s">
        <v>13</v>
      </c>
      <c r="I13" s="30" t="s">
        <v>13</v>
      </c>
      <c r="J13" s="30" t="s">
        <v>13</v>
      </c>
      <c r="K13" s="34">
        <f>J9-J19-J21-J22-L13</f>
        <v>0</v>
      </c>
      <c r="L13" s="33"/>
      <c r="M13" s="97" t="s">
        <v>13</v>
      </c>
      <c r="N13" s="98" t="s">
        <v>13</v>
      </c>
      <c r="O13" s="98" t="s">
        <v>13</v>
      </c>
      <c r="P13" s="98">
        <f>IF(F13=0,0,'[1]Баланс энергии'!U13/'[1]Баланс мощности'!F13*1000)</f>
        <v>0</v>
      </c>
      <c r="Q13" s="99"/>
      <c r="R13" s="97" t="s">
        <v>13</v>
      </c>
      <c r="S13" s="98" t="s">
        <v>13</v>
      </c>
      <c r="T13" s="98" t="s">
        <v>13</v>
      </c>
      <c r="U13" s="98">
        <f>IF(K13=0,0,'[1]Баланс энергии'!Z13/'[1]Баланс мощности'!K13*1000)</f>
        <v>0</v>
      </c>
      <c r="V13" s="99"/>
      <c r="W13" s="64" t="s">
        <v>13</v>
      </c>
      <c r="X13" s="30" t="s">
        <v>13</v>
      </c>
      <c r="Y13" s="30" t="s">
        <v>13</v>
      </c>
      <c r="Z13" s="34">
        <f>Y9-Y19-Y21-Y22-AA13</f>
        <v>0</v>
      </c>
      <c r="AA13" s="33"/>
    </row>
    <row r="14" spans="1:27" s="90" customFormat="1" ht="15.75">
      <c r="A14" s="100" t="s">
        <v>17</v>
      </c>
      <c r="B14" s="101" t="s">
        <v>7</v>
      </c>
      <c r="C14" s="64" t="s">
        <v>13</v>
      </c>
      <c r="D14" s="30" t="s">
        <v>13</v>
      </c>
      <c r="E14" s="30" t="s">
        <v>13</v>
      </c>
      <c r="F14" s="30" t="s">
        <v>13</v>
      </c>
      <c r="G14" s="35">
        <f>G22+G19</f>
        <v>3.6790079445915667</v>
      </c>
      <c r="H14" s="64" t="s">
        <v>13</v>
      </c>
      <c r="I14" s="30" t="s">
        <v>13</v>
      </c>
      <c r="J14" s="30" t="s">
        <v>13</v>
      </c>
      <c r="K14" s="30" t="s">
        <v>13</v>
      </c>
      <c r="L14" s="35">
        <f>L22+L19</f>
        <v>3.5895803625993072</v>
      </c>
      <c r="M14" s="97" t="s">
        <v>13</v>
      </c>
      <c r="N14" s="98" t="s">
        <v>13</v>
      </c>
      <c r="O14" s="98" t="s">
        <v>13</v>
      </c>
      <c r="P14" s="98" t="s">
        <v>13</v>
      </c>
      <c r="Q14" s="99">
        <f>IF(G14=0,0,'[1]Баланс энергии'!V14/'[1]Баланс мощности'!G14*1000)</f>
        <v>4151.891190440994</v>
      </c>
      <c r="R14" s="97" t="s">
        <v>13</v>
      </c>
      <c r="S14" s="98" t="s">
        <v>13</v>
      </c>
      <c r="T14" s="98" t="s">
        <v>13</v>
      </c>
      <c r="U14" s="98" t="s">
        <v>13</v>
      </c>
      <c r="V14" s="99">
        <f>IF(L14=0,0,'[1]Баланс энергии'!AA14/'[1]Баланс мощности'!L14*1000)</f>
        <v>4125.781332433639</v>
      </c>
      <c r="W14" s="64" t="s">
        <v>13</v>
      </c>
      <c r="X14" s="30" t="s">
        <v>13</v>
      </c>
      <c r="Y14" s="30" t="s">
        <v>13</v>
      </c>
      <c r="Z14" s="30" t="s">
        <v>13</v>
      </c>
      <c r="AA14" s="35">
        <f>AA22+AA19</f>
        <v>3.5895803625993072</v>
      </c>
    </row>
    <row r="15" spans="1:27" s="90" customFormat="1" ht="15.75">
      <c r="A15" s="100" t="s">
        <v>18</v>
      </c>
      <c r="B15" s="101" t="s">
        <v>19</v>
      </c>
      <c r="C15" s="65">
        <f>SUM(D15:G15)</f>
        <v>0</v>
      </c>
      <c r="D15" s="37"/>
      <c r="E15" s="37"/>
      <c r="F15" s="37"/>
      <c r="G15" s="33"/>
      <c r="H15" s="65">
        <f>SUM(I15:L15)</f>
        <v>0</v>
      </c>
      <c r="I15" s="37"/>
      <c r="J15" s="37"/>
      <c r="K15" s="37"/>
      <c r="L15" s="33"/>
      <c r="M15" s="97"/>
      <c r="N15" s="98"/>
      <c r="O15" s="98"/>
      <c r="P15" s="98"/>
      <c r="Q15" s="99"/>
      <c r="R15" s="97"/>
      <c r="S15" s="98"/>
      <c r="T15" s="98"/>
      <c r="U15" s="98"/>
      <c r="V15" s="99"/>
      <c r="W15" s="65">
        <f>SUM(X15:AA15)</f>
        <v>0</v>
      </c>
      <c r="X15" s="37"/>
      <c r="Y15" s="37"/>
      <c r="Z15" s="37"/>
      <c r="AA15" s="33"/>
    </row>
    <row r="16" spans="1:27" s="90" customFormat="1" ht="15.75">
      <c r="A16" s="100" t="s">
        <v>20</v>
      </c>
      <c r="B16" s="101" t="s">
        <v>69</v>
      </c>
      <c r="C16" s="65">
        <f>SUM(D16:G16)</f>
        <v>0</v>
      </c>
      <c r="D16" s="37"/>
      <c r="E16" s="37"/>
      <c r="F16" s="37"/>
      <c r="G16" s="33"/>
      <c r="H16" s="65">
        <f>SUM(I16:L16)</f>
        <v>0</v>
      </c>
      <c r="I16" s="37"/>
      <c r="J16" s="37"/>
      <c r="K16" s="37"/>
      <c r="L16" s="33"/>
      <c r="M16" s="97"/>
      <c r="N16" s="98"/>
      <c r="O16" s="98"/>
      <c r="P16" s="98"/>
      <c r="Q16" s="99"/>
      <c r="R16" s="97"/>
      <c r="S16" s="98"/>
      <c r="T16" s="98"/>
      <c r="U16" s="98"/>
      <c r="V16" s="99"/>
      <c r="W16" s="65">
        <f>SUM(X16:AA16)</f>
        <v>0</v>
      </c>
      <c r="X16" s="37"/>
      <c r="Y16" s="37"/>
      <c r="Z16" s="37"/>
      <c r="AA16" s="33"/>
    </row>
    <row r="17" spans="1:27" s="90" customFormat="1" ht="47.25">
      <c r="A17" s="100" t="s">
        <v>22</v>
      </c>
      <c r="B17" s="101" t="s">
        <v>70</v>
      </c>
      <c r="C17" s="65">
        <f>SUM(D17:G17)</f>
        <v>4.2257</v>
      </c>
      <c r="D17" s="37">
        <v>4.225</v>
      </c>
      <c r="E17" s="37"/>
      <c r="F17" s="37">
        <v>0.0007</v>
      </c>
      <c r="G17" s="33"/>
      <c r="H17" s="65">
        <f>SUM(I17:L17)</f>
        <v>4.2257</v>
      </c>
      <c r="I17" s="37">
        <v>4.225</v>
      </c>
      <c r="J17" s="37"/>
      <c r="K17" s="37">
        <v>0.0007</v>
      </c>
      <c r="L17" s="33"/>
      <c r="M17" s="97"/>
      <c r="N17" s="98"/>
      <c r="O17" s="98"/>
      <c r="P17" s="98"/>
      <c r="Q17" s="99"/>
      <c r="R17" s="97"/>
      <c r="S17" s="98"/>
      <c r="T17" s="98"/>
      <c r="U17" s="98"/>
      <c r="V17" s="99"/>
      <c r="W17" s="65">
        <f>SUM(X17:AA17)</f>
        <v>4.2257</v>
      </c>
      <c r="X17" s="37">
        <v>4.225</v>
      </c>
      <c r="Y17" s="37"/>
      <c r="Z17" s="37">
        <v>0.0007</v>
      </c>
      <c r="AA17" s="33"/>
    </row>
    <row r="18" spans="1:27" s="90" customFormat="1" ht="15.75">
      <c r="A18" s="100" t="s">
        <v>24</v>
      </c>
      <c r="B18" s="101" t="s">
        <v>71</v>
      </c>
      <c r="C18" s="65">
        <f>SUM(D18:G18)</f>
        <v>0</v>
      </c>
      <c r="D18" s="37"/>
      <c r="E18" s="37"/>
      <c r="F18" s="37"/>
      <c r="G18" s="33"/>
      <c r="H18" s="65">
        <f>SUM(I18:L18)</f>
        <v>0</v>
      </c>
      <c r="I18" s="37"/>
      <c r="J18" s="37"/>
      <c r="K18" s="37"/>
      <c r="L18" s="33"/>
      <c r="M18" s="97"/>
      <c r="N18" s="98"/>
      <c r="O18" s="98"/>
      <c r="P18" s="98"/>
      <c r="Q18" s="99"/>
      <c r="R18" s="97"/>
      <c r="S18" s="98"/>
      <c r="T18" s="98"/>
      <c r="U18" s="98"/>
      <c r="V18" s="99"/>
      <c r="W18" s="65">
        <f>SUM(X18:AA18)</f>
        <v>0</v>
      </c>
      <c r="X18" s="37"/>
      <c r="Y18" s="37"/>
      <c r="Z18" s="37"/>
      <c r="AA18" s="33"/>
    </row>
    <row r="19" spans="1:27" s="90" customFormat="1" ht="15.75">
      <c r="A19" s="100" t="s">
        <v>26</v>
      </c>
      <c r="B19" s="101" t="s">
        <v>72</v>
      </c>
      <c r="C19" s="38">
        <f>SUM(D19:G19)</f>
        <v>0.31694887841824243</v>
      </c>
      <c r="D19" s="34">
        <f>D9*D20/100</f>
        <v>0</v>
      </c>
      <c r="E19" s="34">
        <f>E9*E20/100</f>
        <v>0</v>
      </c>
      <c r="F19" s="34">
        <f>(G14+F24-F17)/(1-0.059)-G14-F24</f>
        <v>0.24999093382667575</v>
      </c>
      <c r="G19" s="35">
        <f>G22/(1-0.0182)-G22</f>
        <v>0.06695794459156668</v>
      </c>
      <c r="H19" s="38">
        <f>SUM(I19:L19)</f>
        <v>0.30971425355930543</v>
      </c>
      <c r="I19" s="34">
        <f>I9*I20/100</f>
        <v>0</v>
      </c>
      <c r="J19" s="34">
        <f>J9*J20/100</f>
        <v>0</v>
      </c>
      <c r="K19" s="34">
        <f>(L14+K24-K17)/(1-0.059)-L14-K24</f>
        <v>0.24438389095999807</v>
      </c>
      <c r="L19" s="35">
        <f>L22/(1-0.0182)-L22</f>
        <v>0.06533036259930736</v>
      </c>
      <c r="M19" s="97">
        <f>IF(C19=0,0,'[1]Баланс энергии'!R19/'[1]Баланс мощности'!C19*1000)</f>
        <v>3750.924809141025</v>
      </c>
      <c r="N19" s="98">
        <f>IF(D19=0,0,'[1]Баланс энергии'!S19/'[1]Баланс мощности'!D19*1000)</f>
        <v>0</v>
      </c>
      <c r="O19" s="98">
        <f>IF(E19=0,0,'[1]Баланс энергии'!T19/'[1]Баланс мощности'!E19*1000)</f>
        <v>0</v>
      </c>
      <c r="P19" s="98">
        <f>IF(F19=0,0,'[1]Баланс энергии'!U19/'[1]Баланс мощности'!F19*1000)</f>
        <v>4086.146682188591</v>
      </c>
      <c r="Q19" s="99">
        <f>IF(G19=0,0,'[1]Баланс энергии'!V19/'[1]Баланс мощности'!G19*1000)</f>
        <v>2405.211112617164</v>
      </c>
      <c r="R19" s="97">
        <f>IF(H19=0,0,'[1]Баланс энергии'!W19/'[1]Баланс мощности'!H19*1000)</f>
        <v>4165.052027499802</v>
      </c>
      <c r="S19" s="98">
        <f>IF(I19=0,0,'[1]Баланс энергии'!X19/'[1]Баланс мощности'!I19*1000)</f>
        <v>0</v>
      </c>
      <c r="T19" s="98">
        <f>IF(J19=0,0,'[1]Баланс энергии'!Y19/'[1]Баланс мощности'!J19*1000)</f>
        <v>0</v>
      </c>
      <c r="U19" s="98">
        <f>IF(K19=0,0,'[1]Баланс энергии'!Z19/'[1]Баланс мощности'!K19*1000)</f>
        <v>4882.82909319832</v>
      </c>
      <c r="V19" s="99">
        <f>IF(L19=0,0,'[1]Баланс энергии'!AA19/'[1]Баланс мощности'!L19*1000)</f>
        <v>1283.613589410702</v>
      </c>
      <c r="W19" s="38">
        <f>SUM(X19:AA19)</f>
        <v>0.30971425355930543</v>
      </c>
      <c r="X19" s="34">
        <f>X9*X20/100</f>
        <v>0</v>
      </c>
      <c r="Y19" s="34">
        <f>Y9*Y20/100</f>
        <v>0</v>
      </c>
      <c r="Z19" s="34">
        <f>(AA14+Z24-Z17)/(1-0.059)-AA14-Z24</f>
        <v>0.24438389095999807</v>
      </c>
      <c r="AA19" s="35">
        <f>AA22/(1-0.0182)-AA22</f>
        <v>0.06533036259930736</v>
      </c>
    </row>
    <row r="20" spans="1:27" s="90" customFormat="1" ht="15.75">
      <c r="A20" s="100" t="s">
        <v>28</v>
      </c>
      <c r="B20" s="101" t="s">
        <v>73</v>
      </c>
      <c r="C20" s="38">
        <f>IF(C9=0,0,C19/C9*100)</f>
        <v>7.379484945709952</v>
      </c>
      <c r="D20" s="24">
        <f>'[1]Баланс энергии'!S20</f>
        <v>0</v>
      </c>
      <c r="E20" s="24">
        <f>'[1]Баланс энергии'!T20</f>
        <v>0</v>
      </c>
      <c r="F20" s="24">
        <f>'[1]Баланс энергии'!U20</f>
        <v>5.999999999999999</v>
      </c>
      <c r="G20" s="24">
        <v>1.82</v>
      </c>
      <c r="H20" s="66">
        <f>IF(H9=0,0,H19/H9*100)</f>
        <v>7.37421165660719</v>
      </c>
      <c r="I20" s="24">
        <f>'[1]Баланс энергии'!X20</f>
        <v>0</v>
      </c>
      <c r="J20" s="24">
        <f>'[1]Баланс энергии'!Y20</f>
        <v>0</v>
      </c>
      <c r="K20" s="24">
        <v>5.9</v>
      </c>
      <c r="L20" s="24">
        <v>1.82</v>
      </c>
      <c r="M20" s="97"/>
      <c r="N20" s="98"/>
      <c r="O20" s="98"/>
      <c r="P20" s="98"/>
      <c r="Q20" s="99"/>
      <c r="R20" s="97"/>
      <c r="S20" s="98"/>
      <c r="T20" s="98"/>
      <c r="U20" s="98"/>
      <c r="V20" s="99"/>
      <c r="W20" s="66">
        <f>IF(W9=0,0,W19/W9*100)</f>
        <v>7.37421165660719</v>
      </c>
      <c r="X20" s="24">
        <f>'[1]Баланс энергии'!AM20</f>
        <v>0</v>
      </c>
      <c r="Y20" s="24">
        <f>'[1]Баланс энергии'!AN20</f>
        <v>0</v>
      </c>
      <c r="Z20" s="24">
        <v>5.9</v>
      </c>
      <c r="AA20" s="26">
        <v>1.82</v>
      </c>
    </row>
    <row r="21" spans="1:27" s="90" customFormat="1" ht="31.5">
      <c r="A21" s="100" t="s">
        <v>30</v>
      </c>
      <c r="B21" s="101" t="s">
        <v>74</v>
      </c>
      <c r="C21" s="103">
        <f>SUM(D21:G21)</f>
        <v>0</v>
      </c>
      <c r="D21" s="104"/>
      <c r="E21" s="104"/>
      <c r="F21" s="104"/>
      <c r="G21" s="105"/>
      <c r="H21" s="103">
        <f>SUM(I21:L21)</f>
        <v>0</v>
      </c>
      <c r="I21" s="104"/>
      <c r="J21" s="104"/>
      <c r="K21" s="104"/>
      <c r="L21" s="105"/>
      <c r="M21" s="97">
        <f>SUM(N21:Q21)</f>
        <v>0</v>
      </c>
      <c r="N21" s="98"/>
      <c r="O21" s="98"/>
      <c r="P21" s="98"/>
      <c r="Q21" s="99"/>
      <c r="R21" s="97">
        <f>SUM(S21:V21)</f>
        <v>0</v>
      </c>
      <c r="S21" s="98"/>
      <c r="T21" s="98"/>
      <c r="U21" s="98"/>
      <c r="V21" s="99"/>
      <c r="W21" s="103">
        <f>SUM(X21:AA21)</f>
        <v>0</v>
      </c>
      <c r="X21" s="104"/>
      <c r="Y21" s="104"/>
      <c r="Z21" s="104"/>
      <c r="AA21" s="105"/>
    </row>
    <row r="22" spans="1:27" s="90" customFormat="1" ht="31.5">
      <c r="A22" s="100" t="s">
        <v>32</v>
      </c>
      <c r="B22" s="101" t="s">
        <v>75</v>
      </c>
      <c r="C22" s="103">
        <f>SUM(D22:G22)</f>
        <v>3.97805</v>
      </c>
      <c r="D22" s="24">
        <f>D23+D24+D25</f>
        <v>0</v>
      </c>
      <c r="E22" s="24">
        <f>E23+E24+E25</f>
        <v>0</v>
      </c>
      <c r="F22" s="24">
        <f>F23+F24+F25</f>
        <v>0.366</v>
      </c>
      <c r="G22" s="26">
        <f>G23+G24</f>
        <v>3.61205</v>
      </c>
      <c r="H22" s="103">
        <f>SUM(I22:L22)</f>
        <v>3.89025</v>
      </c>
      <c r="I22" s="24">
        <f>I23+I24+I25</f>
        <v>0</v>
      </c>
      <c r="J22" s="24">
        <f>J23+J24+J25</f>
        <v>0</v>
      </c>
      <c r="K22" s="24">
        <f>K23+K24+K25</f>
        <v>0.366</v>
      </c>
      <c r="L22" s="26">
        <f>L23+L24</f>
        <v>3.52425</v>
      </c>
      <c r="M22" s="97">
        <f>IF(C22=0,0,'[1]Баланс энергии'!R22/'[1]Баланс мощности'!C22*1000)</f>
        <v>4113.312023357076</v>
      </c>
      <c r="N22" s="98">
        <f>IF(D22=0,0,'[1]Баланс энергии'!S22/'[1]Баланс мощности'!D22*1000)</f>
        <v>0</v>
      </c>
      <c r="O22" s="98">
        <f>IF(E22=0,0,'[1]Баланс энергии'!T22/'[1]Баланс мощности'!E22*1000)</f>
        <v>0</v>
      </c>
      <c r="P22" s="98">
        <f>IF(F22=0,0,'[1]Баланс энергии'!U22/'[1]Баланс мощности'!F22*1000)</f>
        <v>3322.5</v>
      </c>
      <c r="Q22" s="99">
        <f>IF(G22=0,0,'[1]Баланс энергии'!V22/'[1]Баланс мощности'!G22*1000)</f>
        <v>4182.584654129369</v>
      </c>
      <c r="R22" s="97">
        <f>IF(H22=0,0,'[1]Баланс энергии'!W22/'[1]Баланс мощности'!H22*1000)</f>
        <v>4079.7716638686775</v>
      </c>
      <c r="S22" s="98">
        <f>IF(I22=0,0,'[1]Баланс энергии'!X22/'[1]Баланс мощности'!I22*1000)</f>
        <v>0</v>
      </c>
      <c r="T22" s="98">
        <f>IF(J22=0,0,'[1]Баланс энергии'!Y22/'[1]Баланс мощности'!J22*1000)</f>
        <v>0</v>
      </c>
      <c r="U22" s="98">
        <f>IF(K22=0,0,'[1]Баланс энергии'!Z22/'[1]Баланс мощности'!K22*1000)</f>
        <v>2984.375</v>
      </c>
      <c r="V22" s="99">
        <f>IF(L22=0,0,'[1]Баланс энергии'!AA22/'[1]Баланс мощности'!L22*1000)</f>
        <v>4175.7252079746195</v>
      </c>
      <c r="W22" s="103">
        <f>SUM(X22:AA22)</f>
        <v>3.89025</v>
      </c>
      <c r="X22" s="24">
        <f>X23+X24+X25</f>
        <v>0</v>
      </c>
      <c r="Y22" s="24">
        <f>Y23+Y24+Y25</f>
        <v>0</v>
      </c>
      <c r="Z22" s="24">
        <f>Z23+Z24+Z25</f>
        <v>0.366</v>
      </c>
      <c r="AA22" s="26">
        <f>AA23+AA24</f>
        <v>3.52425</v>
      </c>
    </row>
    <row r="23" spans="1:27" s="90" customFormat="1" ht="31.5">
      <c r="A23" s="100" t="s">
        <v>34</v>
      </c>
      <c r="B23" s="101" t="s">
        <v>35</v>
      </c>
      <c r="C23" s="38">
        <f>SUM(D23:G23)</f>
        <v>0.9638</v>
      </c>
      <c r="D23" s="39"/>
      <c r="E23" s="39"/>
      <c r="F23" s="39">
        <f>F48</f>
        <v>0.046</v>
      </c>
      <c r="G23" s="40">
        <v>0.9178</v>
      </c>
      <c r="H23" s="38">
        <f>SUM(I23:L23)</f>
        <v>0.8760000000000001</v>
      </c>
      <c r="I23" s="39"/>
      <c r="J23" s="39"/>
      <c r="K23" s="39">
        <v>0.046</v>
      </c>
      <c r="L23" s="40">
        <f>L48</f>
        <v>0.8300000000000001</v>
      </c>
      <c r="M23" s="97">
        <f>IF(C23=0,0,'[1]Баланс энергии'!R23/'[1]Баланс мощности'!C23*1000)</f>
        <v>2302.391118701964</v>
      </c>
      <c r="N23" s="98">
        <f>IF(D23=0,0,'[1]Баланс энергии'!S23/'[1]Баланс мощности'!D23*1000)</f>
        <v>0</v>
      </c>
      <c r="O23" s="98">
        <f>IF(E23=0,0,'[1]Баланс энергии'!T23/'[1]Баланс мощности'!E23*1000)</f>
        <v>0</v>
      </c>
      <c r="P23" s="98" t="e">
        <f>IF(F23=0,0,'[1]Баланс энергии'!U23/'[1]Баланс мощности'!F23*1000)</f>
        <v>#DIV/0!</v>
      </c>
      <c r="Q23" s="99">
        <f>IF(G23=0,0,'[1]Баланс энергии'!V23/'[1]Баланс мощности'!G23*1000)</f>
        <v>2302.391118701964</v>
      </c>
      <c r="R23" s="97">
        <f>IF(H23=0,0,'[1]Баланс энергии'!W23/'[1]Баланс мощности'!H23*1000)</f>
        <v>2322.801024765158</v>
      </c>
      <c r="S23" s="98">
        <f>IF(I23=0,0,'[1]Баланс энергии'!X23/'[1]Баланс мощности'!I23*1000)</f>
        <v>0</v>
      </c>
      <c r="T23" s="98">
        <f>IF(J23=0,0,'[1]Баланс энергии'!Y23/'[1]Баланс мощности'!J23*1000)</f>
        <v>0</v>
      </c>
      <c r="U23" s="98" t="e">
        <f>IF(K23=0,0,'[1]Баланс энергии'!Z23/'[1]Баланс мощности'!K23*1000)</f>
        <v>#DIV/0!</v>
      </c>
      <c r="V23" s="99">
        <f>IF(L23=0,0,'[1]Баланс энергии'!AA23/'[1]Баланс мощности'!L23*1000)</f>
        <v>2322.801024765158</v>
      </c>
      <c r="W23" s="38">
        <f>SUM(X23:AA23)</f>
        <v>0.8760000000000001</v>
      </c>
      <c r="X23" s="39"/>
      <c r="Y23" s="39"/>
      <c r="Z23" s="39">
        <v>0.046</v>
      </c>
      <c r="AA23" s="40">
        <f>AA48</f>
        <v>0.8300000000000001</v>
      </c>
    </row>
    <row r="24" spans="1:27" s="90" customFormat="1" ht="15.75">
      <c r="A24" s="100" t="s">
        <v>36</v>
      </c>
      <c r="B24" s="106" t="s">
        <v>76</v>
      </c>
      <c r="C24" s="38">
        <f>SUM(D24:G24)</f>
        <v>3.0142499999999997</v>
      </c>
      <c r="D24" s="31"/>
      <c r="E24" s="31"/>
      <c r="F24" s="31">
        <v>0.32</v>
      </c>
      <c r="G24" s="41">
        <v>2.69425</v>
      </c>
      <c r="H24" s="38">
        <f>SUM(I24:L24)</f>
        <v>3.0142499999999997</v>
      </c>
      <c r="I24" s="31"/>
      <c r="J24" s="31"/>
      <c r="K24" s="31">
        <v>0.32</v>
      </c>
      <c r="L24" s="41">
        <v>2.69425</v>
      </c>
      <c r="M24" s="97">
        <f>IF(C24=0,0,'[1]Баланс энергии'!R24/'[1]Баланс мощности'!C24*1000)</f>
        <v>4870.061739409729</v>
      </c>
      <c r="N24" s="98">
        <f>IF(D24=0,0,'[1]Баланс энергии'!S24/'[1]Баланс мощности'!D24*1000)</f>
        <v>0</v>
      </c>
      <c r="O24" s="98">
        <f>IF(E24=0,0,'[1]Баланс энергии'!T24/'[1]Баланс мощности'!E24*1000)</f>
        <v>0</v>
      </c>
      <c r="P24" s="98">
        <f>IF(F24=0,0,'[1]Баланс энергии'!U24/'[1]Баланс мощности'!F24*1000)</f>
        <v>3322.5</v>
      </c>
      <c r="Q24" s="99">
        <f>IF(G24=0,0,'[1]Баланс энергии'!V24/'[1]Баланс мощности'!G24*1000)</f>
        <v>5069.5781797671325</v>
      </c>
      <c r="R24" s="97">
        <f>IF(H24=0,0,'[1]Баланс энергии'!W24/'[1]Баланс мощности'!H24*1000)</f>
        <v>4814.013825394617</v>
      </c>
      <c r="S24" s="98">
        <f>IF(I24=0,0,'[1]Баланс энергии'!X24/'[1]Баланс мощности'!I24*1000)</f>
        <v>0</v>
      </c>
      <c r="T24" s="98">
        <f>IF(J24=0,0,'[1]Баланс энергии'!Y24/'[1]Баланс мощности'!J24*1000)</f>
        <v>0</v>
      </c>
      <c r="U24" s="98">
        <f>IF(K24=0,0,'[1]Баланс энергии'!Z24/'[1]Баланс мощности'!K24*1000)</f>
        <v>2984.375</v>
      </c>
      <c r="V24" s="99">
        <f>IF(L24=0,0,'[1]Баланс энергии'!AA24/'[1]Баланс мощности'!L24*1000)</f>
        <v>5049.89746544243</v>
      </c>
      <c r="W24" s="38">
        <f>SUM(X24:AA24)</f>
        <v>3.0142499999999997</v>
      </c>
      <c r="X24" s="31"/>
      <c r="Y24" s="31"/>
      <c r="Z24" s="31">
        <v>0.32</v>
      </c>
      <c r="AA24" s="41">
        <v>2.69425</v>
      </c>
    </row>
    <row r="25" spans="1:27" s="90" customFormat="1" ht="32.25" customHeight="1" thickBot="1">
      <c r="A25" s="161" t="s">
        <v>38</v>
      </c>
      <c r="B25" s="162" t="s">
        <v>41</v>
      </c>
      <c r="C25" s="163">
        <f>SUM(D25:G25)</f>
        <v>0</v>
      </c>
      <c r="D25" s="164"/>
      <c r="E25" s="164"/>
      <c r="F25" s="164"/>
      <c r="G25" s="165"/>
      <c r="H25" s="163">
        <f>SUM(I25:L25)</f>
        <v>0</v>
      </c>
      <c r="I25" s="164"/>
      <c r="J25" s="164"/>
      <c r="K25" s="164"/>
      <c r="L25" s="165"/>
      <c r="M25" s="166">
        <f>IF(C25=0,0,'[1]Баланс энергии'!R25/'[1]Баланс мощности'!C25*1000)</f>
        <v>0</v>
      </c>
      <c r="N25" s="167">
        <f>IF(D25=0,0,'[1]Баланс энергии'!S25/'[1]Баланс мощности'!D25*1000)</f>
        <v>0</v>
      </c>
      <c r="O25" s="167">
        <f>IF(E25=0,0,'[1]Баланс энергии'!T25/'[1]Баланс мощности'!E25*1000)</f>
        <v>0</v>
      </c>
      <c r="P25" s="167">
        <f>IF(F25=0,0,'[1]Баланс энергии'!U25/'[1]Баланс мощности'!F25*1000)</f>
        <v>0</v>
      </c>
      <c r="Q25" s="168">
        <f>IF(G25=0,0,'[1]Баланс энергии'!V25/'[1]Баланс мощности'!G25*1000)</f>
        <v>0</v>
      </c>
      <c r="R25" s="166">
        <f>IF(H25=0,0,'[1]Баланс энергии'!W25/'[1]Баланс мощности'!H25*1000)</f>
        <v>0</v>
      </c>
      <c r="S25" s="167">
        <f>IF(I25=0,0,'[1]Баланс энергии'!X25/'[1]Баланс мощности'!I25*1000)</f>
        <v>0</v>
      </c>
      <c r="T25" s="167">
        <f>IF(J25=0,0,'[1]Баланс энергии'!Y25/'[1]Баланс мощности'!J25*1000)</f>
        <v>0</v>
      </c>
      <c r="U25" s="167">
        <f>IF(K25=0,0,'[1]Баланс энергии'!Z25/'[1]Баланс мощности'!K25*1000)</f>
        <v>0</v>
      </c>
      <c r="V25" s="168">
        <f>IF(L25=0,0,'[1]Баланс энергии'!AA25/'[1]Баланс мощности'!L25*1000)</f>
        <v>0</v>
      </c>
      <c r="W25" s="163">
        <f>SUM(X25:AA25)</f>
        <v>0</v>
      </c>
      <c r="X25" s="164"/>
      <c r="Y25" s="164"/>
      <c r="Z25" s="164"/>
      <c r="AA25" s="165"/>
    </row>
    <row r="26" spans="1:27" s="90" customFormat="1" ht="15.75" customHeight="1" hidden="1" thickBot="1">
      <c r="A26" s="107"/>
      <c r="B26" s="108" t="s">
        <v>77</v>
      </c>
      <c r="C26" s="109"/>
      <c r="D26" s="44">
        <f>D9-D19-D21-D23-D24-D25-E12-F12-G12</f>
        <v>0</v>
      </c>
      <c r="E26" s="44">
        <f>E9-E19-E21-E23-E24-E25-F13-G13</f>
        <v>0</v>
      </c>
      <c r="F26" s="44">
        <f>F9-F19-F21-F23-F24-F25-G14</f>
        <v>1.121581757690393E-06</v>
      </c>
      <c r="G26" s="45">
        <f>G9-G19-G21-G23-G24-G25</f>
        <v>4.440892098500626E-16</v>
      </c>
      <c r="H26" s="109"/>
      <c r="I26" s="44">
        <f>I9-I19-I21-I23-I24-I25-J12-K12-L12</f>
        <v>0</v>
      </c>
      <c r="J26" s="44">
        <f>J9-J19-J21-J23-J24-J25-K13-L13</f>
        <v>0</v>
      </c>
      <c r="K26" s="44">
        <f>K9-K19-K21-K23-K24-K25-L14</f>
        <v>0.09503574644069435</v>
      </c>
      <c r="L26" s="45">
        <f>L9-L19-L21-L23-L24-L25</f>
        <v>0</v>
      </c>
      <c r="M26" s="110"/>
      <c r="N26" s="44"/>
      <c r="O26" s="44"/>
      <c r="P26" s="44"/>
      <c r="Q26" s="45"/>
      <c r="R26" s="110"/>
      <c r="S26" s="44"/>
      <c r="T26" s="44"/>
      <c r="U26" s="44"/>
      <c r="V26" s="45"/>
      <c r="W26" s="109"/>
      <c r="X26" s="44">
        <f>X9-X19-X21-X23-X24-X25-Y12-Z12-AA12</f>
        <v>0</v>
      </c>
      <c r="Y26" s="44">
        <f>Y9-Y19-Y21-Y23-Y24-Y25-Z13-AA13</f>
        <v>0</v>
      </c>
      <c r="Z26" s="44">
        <f>Z9-Z19-Z21-Z23-Z24-Z25-AA14</f>
        <v>0.09503574644069435</v>
      </c>
      <c r="AA26" s="45">
        <f>AA9-AA19-AA21-AA23-AA24-AA25</f>
        <v>0</v>
      </c>
    </row>
    <row r="27" ht="9.75" customHeight="1"/>
    <row r="28" ht="1.5" customHeight="1">
      <c r="B28" s="46" t="s">
        <v>78</v>
      </c>
    </row>
    <row r="29" ht="6" customHeight="1"/>
    <row r="30" spans="1:27" ht="15.75" hidden="1">
      <c r="A30" s="111"/>
      <c r="B30" s="112" t="s">
        <v>79</v>
      </c>
      <c r="C30" s="113"/>
      <c r="D30" s="113"/>
      <c r="E30" s="113"/>
      <c r="F30" s="113"/>
      <c r="G30" s="114"/>
      <c r="H30" s="114"/>
      <c r="I30" s="114"/>
      <c r="J30" s="114"/>
      <c r="K30" s="114"/>
      <c r="L30" s="115"/>
      <c r="W30" s="114"/>
      <c r="X30" s="114"/>
      <c r="Y30" s="114"/>
      <c r="Z30" s="114"/>
      <c r="AA30" s="115"/>
    </row>
    <row r="31" spans="1:27" ht="31.5" hidden="1">
      <c r="A31" s="116" t="s">
        <v>52</v>
      </c>
      <c r="B31" s="117" t="s">
        <v>80</v>
      </c>
      <c r="C31" s="14" t="s">
        <v>4</v>
      </c>
      <c r="D31" s="14" t="s">
        <v>5</v>
      </c>
      <c r="E31" s="14" t="s">
        <v>6</v>
      </c>
      <c r="F31" s="14" t="s">
        <v>7</v>
      </c>
      <c r="G31" s="15" t="s">
        <v>8</v>
      </c>
      <c r="H31" s="14" t="s">
        <v>4</v>
      </c>
      <c r="I31" s="14" t="s">
        <v>5</v>
      </c>
      <c r="J31" s="14" t="s">
        <v>6</v>
      </c>
      <c r="K31" s="14" t="s">
        <v>7</v>
      </c>
      <c r="L31" s="15" t="s">
        <v>8</v>
      </c>
      <c r="W31" s="14" t="s">
        <v>4</v>
      </c>
      <c r="X31" s="14" t="s">
        <v>5</v>
      </c>
      <c r="Y31" s="14" t="s">
        <v>6</v>
      </c>
      <c r="Z31" s="14" t="s">
        <v>7</v>
      </c>
      <c r="AA31" s="15" t="s">
        <v>8</v>
      </c>
    </row>
    <row r="32" spans="1:27" ht="15.75" hidden="1">
      <c r="A32" s="118"/>
      <c r="B32" s="119"/>
      <c r="C32" s="50">
        <f>SUM(D32:G32)</f>
        <v>0</v>
      </c>
      <c r="D32" s="47"/>
      <c r="E32" s="47"/>
      <c r="F32" s="47"/>
      <c r="G32" s="48"/>
      <c r="H32" s="50">
        <f>SUM(I32:L32)</f>
        <v>0</v>
      </c>
      <c r="I32" s="47"/>
      <c r="J32" s="47"/>
      <c r="K32" s="47"/>
      <c r="L32" s="48"/>
      <c r="W32" s="50">
        <f>SUM(X32:AA32)</f>
        <v>0</v>
      </c>
      <c r="X32" s="47"/>
      <c r="Y32" s="47"/>
      <c r="Z32" s="47"/>
      <c r="AA32" s="48"/>
    </row>
    <row r="33" spans="1:27" ht="15.75" hidden="1">
      <c r="A33" s="118"/>
      <c r="B33" s="119"/>
      <c r="C33" s="50">
        <f>SUM(D33:G33)</f>
        <v>0</v>
      </c>
      <c r="D33" s="47"/>
      <c r="E33" s="47"/>
      <c r="F33" s="47"/>
      <c r="G33" s="48"/>
      <c r="H33" s="50">
        <f>SUM(I33:L33)</f>
        <v>0</v>
      </c>
      <c r="I33" s="47"/>
      <c r="J33" s="47"/>
      <c r="K33" s="47"/>
      <c r="L33" s="48"/>
      <c r="W33" s="50">
        <f>SUM(X33:AA33)</f>
        <v>0</v>
      </c>
      <c r="X33" s="47"/>
      <c r="Y33" s="47"/>
      <c r="Z33" s="47"/>
      <c r="AA33" s="48"/>
    </row>
    <row r="34" spans="1:27" ht="15.75" hidden="1">
      <c r="A34" s="118"/>
      <c r="B34" s="119"/>
      <c r="C34" s="50">
        <f>SUM(D34:G34)</f>
        <v>0</v>
      </c>
      <c r="D34" s="47"/>
      <c r="E34" s="47"/>
      <c r="F34" s="47"/>
      <c r="G34" s="48"/>
      <c r="H34" s="50">
        <f>SUM(I34:L34)</f>
        <v>0</v>
      </c>
      <c r="I34" s="47"/>
      <c r="J34" s="47"/>
      <c r="K34" s="47"/>
      <c r="L34" s="48"/>
      <c r="W34" s="50">
        <f>SUM(X34:AA34)</f>
        <v>0</v>
      </c>
      <c r="X34" s="47"/>
      <c r="Y34" s="47"/>
      <c r="Z34" s="47"/>
      <c r="AA34" s="48"/>
    </row>
    <row r="35" spans="1:27" ht="12.75" hidden="1">
      <c r="A35" s="138" t="s">
        <v>63</v>
      </c>
      <c r="B35" s="94"/>
      <c r="C35" s="49"/>
      <c r="D35" s="49"/>
      <c r="E35" s="49"/>
      <c r="F35" s="49"/>
      <c r="G35" s="49"/>
      <c r="H35" s="49"/>
      <c r="I35" s="49"/>
      <c r="J35" s="49"/>
      <c r="K35" s="49"/>
      <c r="L35" s="120"/>
      <c r="W35" s="49"/>
      <c r="X35" s="49"/>
      <c r="Y35" s="49"/>
      <c r="Z35" s="49"/>
      <c r="AA35" s="120"/>
    </row>
    <row r="36" spans="1:27" ht="16.5" hidden="1" thickBot="1">
      <c r="A36" s="121"/>
      <c r="B36" s="122" t="s">
        <v>81</v>
      </c>
      <c r="C36" s="123">
        <f aca="true" t="shared" si="0" ref="C36:L36">SUM(C32:C34)</f>
        <v>0</v>
      </c>
      <c r="D36" s="123">
        <f t="shared" si="0"/>
        <v>0</v>
      </c>
      <c r="E36" s="123">
        <f t="shared" si="0"/>
        <v>0</v>
      </c>
      <c r="F36" s="123">
        <f t="shared" si="0"/>
        <v>0</v>
      </c>
      <c r="G36" s="124">
        <f t="shared" si="0"/>
        <v>0</v>
      </c>
      <c r="H36" s="123">
        <f t="shared" si="0"/>
        <v>0</v>
      </c>
      <c r="I36" s="123">
        <f t="shared" si="0"/>
        <v>0</v>
      </c>
      <c r="J36" s="123">
        <f t="shared" si="0"/>
        <v>0</v>
      </c>
      <c r="K36" s="123">
        <f t="shared" si="0"/>
        <v>0</v>
      </c>
      <c r="L36" s="124">
        <f t="shared" si="0"/>
        <v>0</v>
      </c>
      <c r="W36" s="123">
        <f>SUM(W32:W34)</f>
        <v>0</v>
      </c>
      <c r="X36" s="123">
        <f>SUM(X32:X34)</f>
        <v>0</v>
      </c>
      <c r="Y36" s="123">
        <f>SUM(Y32:Y34)</f>
        <v>0</v>
      </c>
      <c r="Z36" s="123">
        <f>SUM(Z32:Z34)</f>
        <v>0</v>
      </c>
      <c r="AA36" s="124">
        <f>SUM(AA32:AA34)</f>
        <v>0</v>
      </c>
    </row>
    <row r="37" spans="1:27" ht="12.75" hidden="1">
      <c r="A37" s="125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126"/>
      <c r="W37" s="72"/>
      <c r="X37" s="72"/>
      <c r="Y37" s="72"/>
      <c r="Z37" s="72"/>
      <c r="AA37" s="126"/>
    </row>
    <row r="38" spans="1:27" ht="15.75" hidden="1">
      <c r="A38" s="125"/>
      <c r="B38" s="127" t="s">
        <v>82</v>
      </c>
      <c r="C38" s="72"/>
      <c r="D38" s="72"/>
      <c r="E38" s="72"/>
      <c r="F38" s="72"/>
      <c r="G38" s="72"/>
      <c r="H38" s="72"/>
      <c r="I38" s="72"/>
      <c r="J38" s="72"/>
      <c r="K38" s="72"/>
      <c r="L38" s="126"/>
      <c r="W38" s="72"/>
      <c r="X38" s="72"/>
      <c r="Y38" s="72"/>
      <c r="Z38" s="72"/>
      <c r="AA38" s="126"/>
    </row>
    <row r="39" spans="1:27" ht="31.5" hidden="1">
      <c r="A39" s="116" t="s">
        <v>52</v>
      </c>
      <c r="B39" s="117" t="s">
        <v>80</v>
      </c>
      <c r="C39" s="14" t="s">
        <v>4</v>
      </c>
      <c r="D39" s="14" t="s">
        <v>5</v>
      </c>
      <c r="E39" s="14" t="s">
        <v>6</v>
      </c>
      <c r="F39" s="14" t="s">
        <v>7</v>
      </c>
      <c r="G39" s="15" t="s">
        <v>8</v>
      </c>
      <c r="H39" s="14" t="s">
        <v>4</v>
      </c>
      <c r="I39" s="14" t="s">
        <v>5</v>
      </c>
      <c r="J39" s="14" t="s">
        <v>6</v>
      </c>
      <c r="K39" s="14" t="s">
        <v>7</v>
      </c>
      <c r="L39" s="15" t="s">
        <v>8</v>
      </c>
      <c r="W39" s="14" t="s">
        <v>4</v>
      </c>
      <c r="X39" s="14" t="s">
        <v>5</v>
      </c>
      <c r="Y39" s="14" t="s">
        <v>6</v>
      </c>
      <c r="Z39" s="14" t="s">
        <v>7</v>
      </c>
      <c r="AA39" s="15" t="s">
        <v>8</v>
      </c>
    </row>
    <row r="40" spans="1:27" ht="15.75" hidden="1">
      <c r="A40" s="128"/>
      <c r="B40" s="129"/>
      <c r="C40" s="50">
        <f>SUM(D40:G40)</f>
        <v>0</v>
      </c>
      <c r="D40" s="47"/>
      <c r="E40" s="47"/>
      <c r="F40" s="47"/>
      <c r="G40" s="48"/>
      <c r="H40" s="50">
        <f>SUM(I40:L40)</f>
        <v>0</v>
      </c>
      <c r="I40" s="47"/>
      <c r="J40" s="47"/>
      <c r="K40" s="47"/>
      <c r="L40" s="48"/>
      <c r="W40" s="50">
        <f>SUM(X40:AA40)</f>
        <v>0</v>
      </c>
      <c r="X40" s="47"/>
      <c r="Y40" s="47"/>
      <c r="Z40" s="47"/>
      <c r="AA40" s="48"/>
    </row>
    <row r="41" spans="1:27" ht="15.75" hidden="1">
      <c r="A41" s="130"/>
      <c r="B41" s="131"/>
      <c r="C41" s="50">
        <f>SUM(D41:G41)</f>
        <v>0</v>
      </c>
      <c r="D41" s="47"/>
      <c r="E41" s="47"/>
      <c r="F41" s="47"/>
      <c r="G41" s="48"/>
      <c r="H41" s="50">
        <f>SUM(I41:L41)</f>
        <v>0</v>
      </c>
      <c r="I41" s="47"/>
      <c r="J41" s="47"/>
      <c r="K41" s="47"/>
      <c r="L41" s="48"/>
      <c r="W41" s="50">
        <f>SUM(X41:AA41)</f>
        <v>0</v>
      </c>
      <c r="X41" s="47"/>
      <c r="Y41" s="47"/>
      <c r="Z41" s="47"/>
      <c r="AA41" s="48"/>
    </row>
    <row r="42" spans="1:27" ht="15.75" hidden="1">
      <c r="A42" s="130"/>
      <c r="B42" s="131"/>
      <c r="C42" s="50">
        <f>SUM(D42:G42)</f>
        <v>0</v>
      </c>
      <c r="D42" s="47"/>
      <c r="E42" s="47"/>
      <c r="F42" s="47"/>
      <c r="G42" s="48"/>
      <c r="H42" s="50">
        <f>SUM(I42:L42)</f>
        <v>0</v>
      </c>
      <c r="I42" s="47"/>
      <c r="J42" s="47"/>
      <c r="K42" s="47"/>
      <c r="L42" s="48"/>
      <c r="W42" s="50">
        <f>SUM(X42:AA42)</f>
        <v>0</v>
      </c>
      <c r="X42" s="47"/>
      <c r="Y42" s="47"/>
      <c r="Z42" s="47"/>
      <c r="AA42" s="48"/>
    </row>
    <row r="43" spans="1:27" ht="12.75" hidden="1">
      <c r="A43" s="154" t="s">
        <v>63</v>
      </c>
      <c r="B43" s="94"/>
      <c r="C43" s="49"/>
      <c r="D43" s="49"/>
      <c r="E43" s="49"/>
      <c r="F43" s="49"/>
      <c r="G43" s="49"/>
      <c r="H43" s="49"/>
      <c r="I43" s="49"/>
      <c r="J43" s="49"/>
      <c r="K43" s="49"/>
      <c r="L43" s="120"/>
      <c r="W43" s="49"/>
      <c r="X43" s="49"/>
      <c r="Y43" s="49"/>
      <c r="Z43" s="49"/>
      <c r="AA43" s="120"/>
    </row>
    <row r="44" spans="1:27" ht="16.5" hidden="1" thickBot="1">
      <c r="A44" s="121"/>
      <c r="B44" s="122" t="s">
        <v>81</v>
      </c>
      <c r="C44" s="132">
        <f aca="true" t="shared" si="1" ref="C44:L44">SUM(C40:C42)</f>
        <v>0</v>
      </c>
      <c r="D44" s="132">
        <f t="shared" si="1"/>
        <v>0</v>
      </c>
      <c r="E44" s="132">
        <f t="shared" si="1"/>
        <v>0</v>
      </c>
      <c r="F44" s="132">
        <f t="shared" si="1"/>
        <v>0</v>
      </c>
      <c r="G44" s="133">
        <f t="shared" si="1"/>
        <v>0</v>
      </c>
      <c r="H44" s="132">
        <f t="shared" si="1"/>
        <v>0</v>
      </c>
      <c r="I44" s="132">
        <f t="shared" si="1"/>
        <v>0</v>
      </c>
      <c r="J44" s="132">
        <f t="shared" si="1"/>
        <v>0</v>
      </c>
      <c r="K44" s="132">
        <f t="shared" si="1"/>
        <v>0</v>
      </c>
      <c r="L44" s="133">
        <f t="shared" si="1"/>
        <v>0</v>
      </c>
      <c r="W44" s="132">
        <f>SUM(W40:W42)</f>
        <v>0</v>
      </c>
      <c r="X44" s="132">
        <f>SUM(X40:X42)</f>
        <v>0</v>
      </c>
      <c r="Y44" s="132">
        <f>SUM(Y40:Y42)</f>
        <v>0</v>
      </c>
      <c r="Z44" s="132">
        <f>SUM(Z40:Z42)</f>
        <v>0</v>
      </c>
      <c r="AA44" s="133">
        <f>SUM(AA40:AA42)</f>
        <v>0</v>
      </c>
    </row>
    <row r="45" spans="1:27" ht="0.75" customHeight="1">
      <c r="A45" s="125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126"/>
      <c r="W45" s="72"/>
      <c r="X45" s="72"/>
      <c r="Y45" s="72"/>
      <c r="Z45" s="72"/>
      <c r="AA45" s="126"/>
    </row>
    <row r="46" spans="1:27" ht="16.5" hidden="1" thickBot="1">
      <c r="A46" s="125"/>
      <c r="B46" s="127" t="s">
        <v>83</v>
      </c>
      <c r="C46" s="72"/>
      <c r="D46" s="72"/>
      <c r="E46" s="72"/>
      <c r="F46" s="72"/>
      <c r="G46" s="72"/>
      <c r="H46" s="72"/>
      <c r="I46" s="72"/>
      <c r="J46" s="72"/>
      <c r="K46" s="72"/>
      <c r="L46" s="126"/>
      <c r="W46" s="72"/>
      <c r="X46" s="72"/>
      <c r="Y46" s="72"/>
      <c r="Z46" s="72"/>
      <c r="AA46" s="126"/>
    </row>
    <row r="47" spans="1:27" ht="31.5" hidden="1">
      <c r="A47" s="75" t="s">
        <v>52</v>
      </c>
      <c r="B47" s="117" t="s">
        <v>53</v>
      </c>
      <c r="C47" s="14" t="s">
        <v>4</v>
      </c>
      <c r="D47" s="14" t="s">
        <v>5</v>
      </c>
      <c r="E47" s="14" t="s">
        <v>6</v>
      </c>
      <c r="F47" s="14" t="s">
        <v>7</v>
      </c>
      <c r="G47" s="15" t="s">
        <v>8</v>
      </c>
      <c r="H47" s="14" t="s">
        <v>4</v>
      </c>
      <c r="I47" s="14" t="s">
        <v>5</v>
      </c>
      <c r="J47" s="14" t="s">
        <v>6</v>
      </c>
      <c r="K47" s="14" t="s">
        <v>7</v>
      </c>
      <c r="L47" s="15" t="s">
        <v>8</v>
      </c>
      <c r="W47" s="14" t="s">
        <v>4</v>
      </c>
      <c r="X47" s="14" t="s">
        <v>5</v>
      </c>
      <c r="Y47" s="14" t="s">
        <v>6</v>
      </c>
      <c r="Z47" s="14" t="s">
        <v>7</v>
      </c>
      <c r="AA47" s="15" t="s">
        <v>8</v>
      </c>
    </row>
    <row r="48" spans="1:27" ht="31.5" hidden="1">
      <c r="A48" s="76" t="s">
        <v>9</v>
      </c>
      <c r="B48" s="134" t="s">
        <v>54</v>
      </c>
      <c r="C48" s="50">
        <f>SUM(D48:G48)</f>
        <v>0.9638</v>
      </c>
      <c r="D48" s="50">
        <f>D49+D50</f>
        <v>0</v>
      </c>
      <c r="E48" s="50">
        <f>E49+E50</f>
        <v>0</v>
      </c>
      <c r="F48" s="50">
        <f>F49+F50</f>
        <v>0.046</v>
      </c>
      <c r="G48" s="50">
        <f>G49+G50</f>
        <v>0.9178</v>
      </c>
      <c r="H48" s="50">
        <f>SUM(I48:L48)</f>
        <v>0.8760000000000001</v>
      </c>
      <c r="I48" s="50">
        <f>I49+I50</f>
        <v>0</v>
      </c>
      <c r="J48" s="50">
        <f>J49+J50</f>
        <v>0</v>
      </c>
      <c r="K48" s="50">
        <f>K49+K50</f>
        <v>0.046</v>
      </c>
      <c r="L48" s="73">
        <f>L49+L50</f>
        <v>0.8300000000000001</v>
      </c>
      <c r="W48" s="50">
        <f>SUM(X48:AA48)</f>
        <v>0.8760000000000001</v>
      </c>
      <c r="X48" s="50">
        <f>X49+X50</f>
        <v>0</v>
      </c>
      <c r="Y48" s="50">
        <f>Y49+Y50</f>
        <v>0</v>
      </c>
      <c r="Z48" s="50">
        <f>Z49+Z50</f>
        <v>0.046</v>
      </c>
      <c r="AA48" s="73">
        <f>AA49+AA50</f>
        <v>0.8300000000000001</v>
      </c>
    </row>
    <row r="49" spans="1:27" ht="15.75" hidden="1">
      <c r="A49" s="76" t="s">
        <v>11</v>
      </c>
      <c r="B49" s="134" t="s">
        <v>55</v>
      </c>
      <c r="C49" s="50">
        <f aca="true" t="shared" si="2" ref="C49:C59">SUM(D49:G49)</f>
        <v>0.3340999999999999</v>
      </c>
      <c r="D49" s="47"/>
      <c r="E49" s="47"/>
      <c r="F49" s="47">
        <v>0.046</v>
      </c>
      <c r="G49" s="48">
        <f>G23-G50</f>
        <v>0.2880999999999999</v>
      </c>
      <c r="H49" s="50">
        <f aca="true" t="shared" si="3" ref="H49:H59">SUM(I49:L49)</f>
        <v>0.24630000000000002</v>
      </c>
      <c r="I49" s="47"/>
      <c r="J49" s="47"/>
      <c r="K49" s="47">
        <v>0.046</v>
      </c>
      <c r="L49" s="48">
        <v>0.2003</v>
      </c>
      <c r="W49" s="50">
        <f aca="true" t="shared" si="4" ref="W49:W59">SUM(X49:AA49)</f>
        <v>0.24630000000000002</v>
      </c>
      <c r="X49" s="47"/>
      <c r="Y49" s="47"/>
      <c r="Z49" s="47">
        <v>0.046</v>
      </c>
      <c r="AA49" s="48">
        <v>0.2003</v>
      </c>
    </row>
    <row r="50" spans="1:27" ht="15.75" hidden="1">
      <c r="A50" s="76" t="s">
        <v>18</v>
      </c>
      <c r="B50" s="134" t="s">
        <v>56</v>
      </c>
      <c r="C50" s="50">
        <f t="shared" si="2"/>
        <v>0.6297</v>
      </c>
      <c r="D50" s="47"/>
      <c r="E50" s="47"/>
      <c r="F50" s="47"/>
      <c r="G50" s="48">
        <v>0.6297</v>
      </c>
      <c r="H50" s="50">
        <f t="shared" si="3"/>
        <v>0.6297</v>
      </c>
      <c r="I50" s="47"/>
      <c r="J50" s="47"/>
      <c r="K50" s="47"/>
      <c r="L50" s="48">
        <v>0.6297</v>
      </c>
      <c r="W50" s="50">
        <f t="shared" si="4"/>
        <v>0.6297</v>
      </c>
      <c r="X50" s="47"/>
      <c r="Y50" s="47"/>
      <c r="Z50" s="47"/>
      <c r="AA50" s="48">
        <v>0.6297</v>
      </c>
    </row>
    <row r="51" spans="1:27" ht="15.75" hidden="1" outlineLevel="1">
      <c r="A51" s="76" t="s">
        <v>26</v>
      </c>
      <c r="B51" s="134" t="s">
        <v>57</v>
      </c>
      <c r="C51" s="50">
        <f t="shared" si="2"/>
        <v>0</v>
      </c>
      <c r="D51" s="50">
        <f>D52+D53</f>
        <v>0</v>
      </c>
      <c r="E51" s="50">
        <f>E52+E53</f>
        <v>0</v>
      </c>
      <c r="F51" s="50">
        <f>F52+F53</f>
        <v>0</v>
      </c>
      <c r="G51" s="50">
        <f>G52+G53</f>
        <v>0</v>
      </c>
      <c r="H51" s="50">
        <f t="shared" si="3"/>
        <v>0</v>
      </c>
      <c r="I51" s="50">
        <f>I52+I53</f>
        <v>0</v>
      </c>
      <c r="J51" s="50">
        <f>J52+J53</f>
        <v>0</v>
      </c>
      <c r="K51" s="50">
        <f>K52+K53</f>
        <v>0</v>
      </c>
      <c r="L51" s="73">
        <f>L52+L53</f>
        <v>0</v>
      </c>
      <c r="W51" s="50">
        <f t="shared" si="4"/>
        <v>0</v>
      </c>
      <c r="X51" s="50">
        <f>X52+X53</f>
        <v>0</v>
      </c>
      <c r="Y51" s="50">
        <f>Y52+Y53</f>
        <v>0</v>
      </c>
      <c r="Z51" s="50">
        <f>Z52+Z53</f>
        <v>0</v>
      </c>
      <c r="AA51" s="73">
        <f>AA52+AA53</f>
        <v>0</v>
      </c>
    </row>
    <row r="52" spans="1:27" ht="15.75" hidden="1" outlineLevel="1">
      <c r="A52" s="76" t="s">
        <v>28</v>
      </c>
      <c r="B52" s="134" t="s">
        <v>55</v>
      </c>
      <c r="C52" s="50">
        <f t="shared" si="2"/>
        <v>0</v>
      </c>
      <c r="D52" s="47"/>
      <c r="E52" s="47"/>
      <c r="F52" s="47"/>
      <c r="G52" s="48"/>
      <c r="H52" s="50">
        <f t="shared" si="3"/>
        <v>0</v>
      </c>
      <c r="I52" s="47"/>
      <c r="J52" s="47"/>
      <c r="K52" s="47"/>
      <c r="L52" s="48"/>
      <c r="W52" s="50">
        <f t="shared" si="4"/>
        <v>0</v>
      </c>
      <c r="X52" s="47"/>
      <c r="Y52" s="47"/>
      <c r="Z52" s="47"/>
      <c r="AA52" s="48"/>
    </row>
    <row r="53" spans="1:27" ht="15.75" hidden="1" outlineLevel="1">
      <c r="A53" s="76" t="s">
        <v>58</v>
      </c>
      <c r="B53" s="134" t="s">
        <v>56</v>
      </c>
      <c r="C53" s="50">
        <f t="shared" si="2"/>
        <v>0</v>
      </c>
      <c r="D53" s="47"/>
      <c r="E53" s="47"/>
      <c r="F53" s="47"/>
      <c r="G53" s="48"/>
      <c r="H53" s="50">
        <f t="shared" si="3"/>
        <v>0</v>
      </c>
      <c r="I53" s="47"/>
      <c r="J53" s="47"/>
      <c r="K53" s="47"/>
      <c r="L53" s="48"/>
      <c r="W53" s="50">
        <f t="shared" si="4"/>
        <v>0</v>
      </c>
      <c r="X53" s="47"/>
      <c r="Y53" s="47"/>
      <c r="Z53" s="47"/>
      <c r="AA53" s="48"/>
    </row>
    <row r="54" spans="1:27" ht="15.75" hidden="1" outlineLevel="1">
      <c r="A54" s="76" t="s">
        <v>30</v>
      </c>
      <c r="B54" s="134" t="s">
        <v>59</v>
      </c>
      <c r="C54" s="50">
        <f t="shared" si="2"/>
        <v>0</v>
      </c>
      <c r="D54" s="50">
        <f>D55+D56</f>
        <v>0</v>
      </c>
      <c r="E54" s="50">
        <f>E55+E56</f>
        <v>0</v>
      </c>
      <c r="F54" s="50">
        <f>F55+F56</f>
        <v>0</v>
      </c>
      <c r="G54" s="50">
        <f>G55+G56</f>
        <v>0</v>
      </c>
      <c r="H54" s="50">
        <f t="shared" si="3"/>
        <v>0</v>
      </c>
      <c r="I54" s="50">
        <f>I55+I56</f>
        <v>0</v>
      </c>
      <c r="J54" s="50">
        <f>J55+J56</f>
        <v>0</v>
      </c>
      <c r="K54" s="50">
        <f>K55+K56</f>
        <v>0</v>
      </c>
      <c r="L54" s="73">
        <f>L55+L56</f>
        <v>0</v>
      </c>
      <c r="W54" s="50">
        <f t="shared" si="4"/>
        <v>0</v>
      </c>
      <c r="X54" s="50">
        <f>X55+X56</f>
        <v>0</v>
      </c>
      <c r="Y54" s="50">
        <f>Y55+Y56</f>
        <v>0</v>
      </c>
      <c r="Z54" s="50">
        <f>Z55+Z56</f>
        <v>0</v>
      </c>
      <c r="AA54" s="73">
        <f>AA55+AA56</f>
        <v>0</v>
      </c>
    </row>
    <row r="55" spans="1:27" ht="15.75" hidden="1" outlineLevel="1">
      <c r="A55" s="76" t="s">
        <v>60</v>
      </c>
      <c r="B55" s="134" t="s">
        <v>55</v>
      </c>
      <c r="C55" s="50">
        <f t="shared" si="2"/>
        <v>0</v>
      </c>
      <c r="D55" s="47"/>
      <c r="E55" s="47"/>
      <c r="F55" s="47"/>
      <c r="G55" s="48"/>
      <c r="H55" s="50">
        <f t="shared" si="3"/>
        <v>0</v>
      </c>
      <c r="I55" s="47"/>
      <c r="J55" s="47"/>
      <c r="K55" s="47"/>
      <c r="L55" s="48"/>
      <c r="W55" s="50">
        <f t="shared" si="4"/>
        <v>0</v>
      </c>
      <c r="X55" s="47"/>
      <c r="Y55" s="47"/>
      <c r="Z55" s="47"/>
      <c r="AA55" s="48"/>
    </row>
    <row r="56" spans="1:27" ht="15.75" hidden="1" outlineLevel="1">
      <c r="A56" s="76" t="s">
        <v>61</v>
      </c>
      <c r="B56" s="134" t="s">
        <v>56</v>
      </c>
      <c r="C56" s="50">
        <f t="shared" si="2"/>
        <v>0</v>
      </c>
      <c r="D56" s="47"/>
      <c r="E56" s="47"/>
      <c r="F56" s="47"/>
      <c r="G56" s="48"/>
      <c r="H56" s="50">
        <f t="shared" si="3"/>
        <v>0</v>
      </c>
      <c r="I56" s="47"/>
      <c r="J56" s="47"/>
      <c r="K56" s="47"/>
      <c r="L56" s="48"/>
      <c r="W56" s="50">
        <f t="shared" si="4"/>
        <v>0</v>
      </c>
      <c r="X56" s="47"/>
      <c r="Y56" s="47"/>
      <c r="Z56" s="47"/>
      <c r="AA56" s="48"/>
    </row>
    <row r="57" spans="1:27" ht="15.75" hidden="1" outlineLevel="1">
      <c r="A57" s="76" t="s">
        <v>32</v>
      </c>
      <c r="B57" s="134" t="s">
        <v>62</v>
      </c>
      <c r="C57" s="50">
        <f t="shared" si="2"/>
        <v>0</v>
      </c>
      <c r="D57" s="50">
        <f>D58+D59</f>
        <v>0</v>
      </c>
      <c r="E57" s="50">
        <f>E58+E59</f>
        <v>0</v>
      </c>
      <c r="F57" s="50">
        <f>F58+F59</f>
        <v>0</v>
      </c>
      <c r="G57" s="50">
        <f>G58+G59</f>
        <v>0</v>
      </c>
      <c r="H57" s="50">
        <f t="shared" si="3"/>
        <v>0</v>
      </c>
      <c r="I57" s="50">
        <f>I58+I59</f>
        <v>0</v>
      </c>
      <c r="J57" s="50">
        <f>J58+J59</f>
        <v>0</v>
      </c>
      <c r="K57" s="50">
        <f>K58+K59</f>
        <v>0</v>
      </c>
      <c r="L57" s="73">
        <f>L58+L59</f>
        <v>0</v>
      </c>
      <c r="W57" s="50">
        <f t="shared" si="4"/>
        <v>0</v>
      </c>
      <c r="X57" s="50">
        <f>X58+X59</f>
        <v>0</v>
      </c>
      <c r="Y57" s="50">
        <f>Y58+Y59</f>
        <v>0</v>
      </c>
      <c r="Z57" s="50">
        <f>Z58+Z59</f>
        <v>0</v>
      </c>
      <c r="AA57" s="73">
        <f>AA58+AA59</f>
        <v>0</v>
      </c>
    </row>
    <row r="58" spans="1:27" ht="15.75" hidden="1" outlineLevel="1">
      <c r="A58" s="76" t="s">
        <v>34</v>
      </c>
      <c r="B58" s="134" t="s">
        <v>55</v>
      </c>
      <c r="C58" s="50">
        <f t="shared" si="2"/>
        <v>0</v>
      </c>
      <c r="D58" s="47"/>
      <c r="E58" s="47"/>
      <c r="F58" s="47"/>
      <c r="G58" s="48"/>
      <c r="H58" s="50">
        <f t="shared" si="3"/>
        <v>0</v>
      </c>
      <c r="I58" s="47"/>
      <c r="J58" s="47"/>
      <c r="K58" s="47"/>
      <c r="L58" s="48"/>
      <c r="W58" s="50">
        <f t="shared" si="4"/>
        <v>0</v>
      </c>
      <c r="X58" s="47"/>
      <c r="Y58" s="47"/>
      <c r="Z58" s="47"/>
      <c r="AA58" s="48"/>
    </row>
    <row r="59" spans="1:27" ht="15.75" hidden="1" outlineLevel="1">
      <c r="A59" s="76" t="s">
        <v>36</v>
      </c>
      <c r="B59" s="134" t="s">
        <v>56</v>
      </c>
      <c r="C59" s="50">
        <f t="shared" si="2"/>
        <v>0</v>
      </c>
      <c r="D59" s="47"/>
      <c r="E59" s="47"/>
      <c r="F59" s="47"/>
      <c r="G59" s="48"/>
      <c r="H59" s="50">
        <f t="shared" si="3"/>
        <v>0</v>
      </c>
      <c r="I59" s="47"/>
      <c r="J59" s="47"/>
      <c r="K59" s="47"/>
      <c r="L59" s="48"/>
      <c r="W59" s="50">
        <f t="shared" si="4"/>
        <v>0</v>
      </c>
      <c r="X59" s="47"/>
      <c r="Y59" s="47"/>
      <c r="Z59" s="47"/>
      <c r="AA59" s="48"/>
    </row>
    <row r="60" spans="1:27" ht="13.5" hidden="1" collapsed="1" thickBot="1">
      <c r="A60" s="155" t="s">
        <v>63</v>
      </c>
      <c r="B60" s="156"/>
      <c r="C60" s="49"/>
      <c r="D60" s="49"/>
      <c r="E60" s="49"/>
      <c r="F60" s="49"/>
      <c r="G60" s="49"/>
      <c r="H60" s="49"/>
      <c r="I60" s="49"/>
      <c r="J60" s="49"/>
      <c r="K60" s="49"/>
      <c r="L60" s="120"/>
      <c r="W60" s="49"/>
      <c r="X60" s="49"/>
      <c r="Y60" s="49"/>
      <c r="Z60" s="49"/>
      <c r="AA60" s="120"/>
    </row>
    <row r="61" spans="1:27" ht="16.5" hidden="1" thickBot="1">
      <c r="A61" s="77"/>
      <c r="B61" s="135" t="s">
        <v>64</v>
      </c>
      <c r="C61" s="51">
        <f>C48</f>
        <v>0.9638</v>
      </c>
      <c r="D61" s="51">
        <f>D48+D51+D54+D57</f>
        <v>0</v>
      </c>
      <c r="E61" s="51">
        <f>SUM(E48:E59)</f>
        <v>0</v>
      </c>
      <c r="F61" s="51">
        <f>SUM(F48:F59)</f>
        <v>0.092</v>
      </c>
      <c r="G61" s="51">
        <f aca="true" t="shared" si="5" ref="G61:H63">G48</f>
        <v>0.9178</v>
      </c>
      <c r="H61" s="51">
        <f t="shared" si="5"/>
        <v>0.8760000000000001</v>
      </c>
      <c r="I61" s="51">
        <f>I48+I51+I54+I57</f>
        <v>0</v>
      </c>
      <c r="J61" s="51">
        <f>SUM(J48:J59)</f>
        <v>0</v>
      </c>
      <c r="K61" s="51">
        <f>SUM(K48:K59)</f>
        <v>0.092</v>
      </c>
      <c r="L61" s="51">
        <f>L48</f>
        <v>0.8300000000000001</v>
      </c>
      <c r="W61" s="51">
        <f>W48</f>
        <v>0.8760000000000001</v>
      </c>
      <c r="X61" s="51">
        <f>X48+X51+X54+X57</f>
        <v>0</v>
      </c>
      <c r="Y61" s="51">
        <f>SUM(Y48:Y59)</f>
        <v>0</v>
      </c>
      <c r="Z61" s="51">
        <f>SUM(Z48:Z59)</f>
        <v>0.092</v>
      </c>
      <c r="AA61" s="51">
        <f>AA48</f>
        <v>0.8300000000000001</v>
      </c>
    </row>
    <row r="62" spans="1:27" ht="16.5" hidden="1" thickBot="1">
      <c r="A62" s="77"/>
      <c r="B62" s="135" t="s">
        <v>55</v>
      </c>
      <c r="C62" s="51">
        <f>C49</f>
        <v>0.3340999999999999</v>
      </c>
      <c r="D62" s="51">
        <f>D49+D52+D55+D58</f>
        <v>0</v>
      </c>
      <c r="E62" s="51">
        <f>E49+E52+E55+E58</f>
        <v>0</v>
      </c>
      <c r="F62" s="51">
        <f>F49+F52+F55+F58</f>
        <v>0.046</v>
      </c>
      <c r="G62" s="51">
        <f t="shared" si="5"/>
        <v>0.2880999999999999</v>
      </c>
      <c r="H62" s="51">
        <f t="shared" si="5"/>
        <v>0.24630000000000002</v>
      </c>
      <c r="I62" s="51">
        <f>I49+I52+I55+I58</f>
        <v>0</v>
      </c>
      <c r="J62" s="51">
        <f>J49+J52+J55+J58</f>
        <v>0</v>
      </c>
      <c r="K62" s="51">
        <f>K49+K52+K55+K58</f>
        <v>0.046</v>
      </c>
      <c r="L62" s="51">
        <f>L49</f>
        <v>0.2003</v>
      </c>
      <c r="W62" s="51">
        <f>W49</f>
        <v>0.24630000000000002</v>
      </c>
      <c r="X62" s="51">
        <f>X49+X52+X55+X58</f>
        <v>0</v>
      </c>
      <c r="Y62" s="51">
        <f>Y49+Y52+Y55+Y58</f>
        <v>0</v>
      </c>
      <c r="Z62" s="51">
        <f>Z49+Z52+Z55+Z58</f>
        <v>0.046</v>
      </c>
      <c r="AA62" s="51">
        <f>AA49</f>
        <v>0.2003</v>
      </c>
    </row>
    <row r="63" spans="1:27" ht="16.5" hidden="1" thickBot="1">
      <c r="A63" s="77"/>
      <c r="B63" s="135" t="s">
        <v>56</v>
      </c>
      <c r="C63" s="51">
        <f>C50</f>
        <v>0.6297</v>
      </c>
      <c r="D63" s="51">
        <f>D50+D53+D56+D59</f>
        <v>0</v>
      </c>
      <c r="E63" s="51">
        <f>E50+E53+E56+E59</f>
        <v>0</v>
      </c>
      <c r="F63" s="51">
        <f>F50+F53+F56+F59</f>
        <v>0</v>
      </c>
      <c r="G63" s="51">
        <f t="shared" si="5"/>
        <v>0.6297</v>
      </c>
      <c r="H63" s="51">
        <f t="shared" si="5"/>
        <v>0.6297</v>
      </c>
      <c r="I63" s="51">
        <f>I50+I53+I56+I59</f>
        <v>0</v>
      </c>
      <c r="J63" s="51">
        <f>J50+J53+J56+J59</f>
        <v>0</v>
      </c>
      <c r="K63" s="51">
        <f>K50+K53+K56+K59</f>
        <v>0</v>
      </c>
      <c r="L63" s="51">
        <f>L50</f>
        <v>0.6297</v>
      </c>
      <c r="W63" s="51">
        <f>W50</f>
        <v>0.6297</v>
      </c>
      <c r="X63" s="51">
        <f>X50+X53+X56+X59</f>
        <v>0</v>
      </c>
      <c r="Y63" s="51">
        <f>Y50+Y53+Y56+Y59</f>
        <v>0</v>
      </c>
      <c r="Z63" s="51">
        <f>Z50+Z53+Z56+Z59</f>
        <v>0</v>
      </c>
      <c r="AA63" s="51">
        <f>AA50</f>
        <v>0.6297</v>
      </c>
    </row>
    <row r="65" spans="3:9" ht="12.75">
      <c r="C65" s="10" t="s">
        <v>46</v>
      </c>
      <c r="I65" s="10" t="s">
        <v>47</v>
      </c>
    </row>
    <row r="66" ht="12.75">
      <c r="C66" s="10" t="s">
        <v>48</v>
      </c>
    </row>
    <row r="67" ht="3" customHeight="1"/>
    <row r="68" spans="3:9" ht="21" customHeight="1">
      <c r="C68" s="10" t="s">
        <v>49</v>
      </c>
      <c r="E68" s="74"/>
      <c r="I68" s="10" t="s">
        <v>42</v>
      </c>
    </row>
  </sheetData>
  <sheetProtection/>
  <protectedRanges>
    <protectedRange sqref="O12 Q12:Q13 N15:Q18 N21:Q21 E12 G12:G13 D15:G16 D21:G21 D25:G25 I25:L25 I18:L18 I17 L17 I23:I24 D18:G18 D17 G17 D23:D24 T12 V12:V13 S15:V18 S21:V21 J12 L12:L13 I15:L16 I21:L21 X25:AA25 X18:AA18 X17 AA17 X23:X24 Y12 AA12:AA13 X15:AA16 X21:AA21" name="Диапазон1"/>
    <protectedRange sqref="E17:F17 J17:K17 Y17:Z17" name="Диапазон1_1"/>
    <protectedRange sqref="E23:G24 J23:L24 Y23:AA24" name="Диапазон1_3"/>
    <protectedRange sqref="A48:B59 A40:B42 A32:B34" name="Диапазон1_1_1"/>
  </protectedRanges>
  <mergeCells count="14">
    <mergeCell ref="A43:B43"/>
    <mergeCell ref="A60:B60"/>
    <mergeCell ref="M6:Q6"/>
    <mergeCell ref="R6:V6"/>
    <mergeCell ref="W6:AA6"/>
    <mergeCell ref="A35:B35"/>
    <mergeCell ref="A6:A7"/>
    <mergeCell ref="B6:B7"/>
    <mergeCell ref="C6:G6"/>
    <mergeCell ref="H6:L6"/>
    <mergeCell ref="K1:L1"/>
    <mergeCell ref="Z1:AA1"/>
    <mergeCell ref="A3:AA3"/>
    <mergeCell ref="B4:Z4"/>
  </mergeCells>
  <hyperlinks>
    <hyperlink ref="A35:B35" location="'Баланс энергии'!A30" display="Добавить"/>
    <hyperlink ref="A43:B43" location="'Баланс энергии'!A36" display="Добавить"/>
    <hyperlink ref="A60:B60" location="'Баланс энергии'!A36" display="Добавить"/>
  </hyperlink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grichaeva</cp:lastModifiedBy>
  <cp:lastPrinted>2017-12-12T08:22:29Z</cp:lastPrinted>
  <dcterms:created xsi:type="dcterms:W3CDTF">2017-04-04T06:24:08Z</dcterms:created>
  <dcterms:modified xsi:type="dcterms:W3CDTF">2017-12-12T08:22:41Z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