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7980" activeTab="0"/>
  </bookViews>
  <sheets>
    <sheet name="вода на 2014 год" sheetId="1" r:id="rId1"/>
    <sheet name="водоотведение на 2014 год" sheetId="2" r:id="rId2"/>
  </sheets>
  <definedNames/>
  <calcPr fullCalcOnLoad="1"/>
</workbook>
</file>

<file path=xl/sharedStrings.xml><?xml version="1.0" encoding="utf-8"?>
<sst xmlns="http://schemas.openxmlformats.org/spreadsheetml/2006/main" count="202" uniqueCount="107">
  <si>
    <t>Наименование показателей</t>
  </si>
  <si>
    <t>№            п/п</t>
  </si>
  <si>
    <t>Статьи затрат</t>
  </si>
  <si>
    <t>1.</t>
  </si>
  <si>
    <t>2.</t>
  </si>
  <si>
    <t>Реагенты</t>
  </si>
  <si>
    <t>Электроэнергия</t>
  </si>
  <si>
    <t xml:space="preserve">Расходы на оплату труда </t>
  </si>
  <si>
    <t>2.1.</t>
  </si>
  <si>
    <t>2.2.</t>
  </si>
  <si>
    <t>2.3.</t>
  </si>
  <si>
    <t>2.4.</t>
  </si>
  <si>
    <t>Отчисления на социальные нужды</t>
  </si>
  <si>
    <t>Амортизация основных средств</t>
  </si>
  <si>
    <t>Ремонт и техническое обслуживание</t>
  </si>
  <si>
    <t>в том числе:</t>
  </si>
  <si>
    <t>капитальный ремонт</t>
  </si>
  <si>
    <t>текущий ремонт</t>
  </si>
  <si>
    <t>2.5.</t>
  </si>
  <si>
    <t>2.6.</t>
  </si>
  <si>
    <t>2.7.</t>
  </si>
  <si>
    <t>Цеховые расходы</t>
  </si>
  <si>
    <t>2.8.</t>
  </si>
  <si>
    <t>Проведение АВР</t>
  </si>
  <si>
    <t>Прочие расходы</t>
  </si>
  <si>
    <t>2.9.</t>
  </si>
  <si>
    <t>2.10.</t>
  </si>
  <si>
    <t>2.11.</t>
  </si>
  <si>
    <t>налог на землю</t>
  </si>
  <si>
    <t>водный налог</t>
  </si>
  <si>
    <t>транспортный налог</t>
  </si>
  <si>
    <t>3.</t>
  </si>
  <si>
    <t>Прибыль</t>
  </si>
  <si>
    <t xml:space="preserve">3.1. </t>
  </si>
  <si>
    <t>Прибыль на развитие производства</t>
  </si>
  <si>
    <t>Прибыль на социальное развитие</t>
  </si>
  <si>
    <t>Прибыль на поощрение</t>
  </si>
  <si>
    <t>Прибыль на прочие цели</t>
  </si>
  <si>
    <t>Налоги, сборы, платежи        ВСЕГО</t>
  </si>
  <si>
    <t>3.2.</t>
  </si>
  <si>
    <t>3.3.</t>
  </si>
  <si>
    <t>3.4.</t>
  </si>
  <si>
    <t>3.5.</t>
  </si>
  <si>
    <t>на прибыль</t>
  </si>
  <si>
    <t>на имущество</t>
  </si>
  <si>
    <t>4.</t>
  </si>
  <si>
    <t>ОАО "Владимирский завод "Электроприбор"</t>
  </si>
  <si>
    <t>Генеральный директор</t>
  </si>
  <si>
    <t>Главный бухгалтер</t>
  </si>
  <si>
    <t>УТВЕРЖДАЮ</t>
  </si>
  <si>
    <r>
      <t>в том числе</t>
    </r>
    <r>
      <rPr>
        <sz val="10"/>
        <rFont val="Arial Cyr"/>
        <family val="0"/>
      </rPr>
      <t xml:space="preserve">     </t>
    </r>
    <r>
      <rPr>
        <i/>
        <sz val="10"/>
        <rFont val="Arial Cyr"/>
        <family val="0"/>
      </rPr>
      <t>арендная плата</t>
    </r>
  </si>
  <si>
    <t>платежи за предельно допустимые выбросы (сбросы) загрязняющих веществ в атмосферу</t>
  </si>
  <si>
    <t>в том числе капитальные вложения</t>
  </si>
  <si>
    <t xml:space="preserve">Руководитель объединенных служб </t>
  </si>
  <si>
    <t>жизнеобеспечения предприятия</t>
  </si>
  <si>
    <t>Сидоров А.А.</t>
  </si>
  <si>
    <t>Миронова Г.В.</t>
  </si>
  <si>
    <t>УТВЕРЖДЕНО ДЦТ на 2013г. за 1 куб.м (без НДС) с учетом оплаты услуг водоотведения и очистки стоков</t>
  </si>
  <si>
    <t xml:space="preserve">УТВЕРЖДЕНО ДЦТ на 2013г.,  за 1 куб.м (без НДС) с учетом покупки воды </t>
  </si>
  <si>
    <t>УТВЕРЖДЕНО ДЦТ на 2012 г., за 1 куб.м (без НДС) с учетом покупки воды</t>
  </si>
  <si>
    <t>Факт 2012 г., за 1 куб.м (без НДС) с учетом покупки воды</t>
  </si>
  <si>
    <t>Факт 2012г., за 1 куб.м (без НДС) с учетом оплаты услуг водоотведения и очистки стоков</t>
  </si>
  <si>
    <t xml:space="preserve">План на 2014г.,  за 1 куб.м (без НДС) с учетом покупки воды </t>
  </si>
  <si>
    <t>План на 2014г., за 1 куб.м. (без НДС) с учетом оплаты услуг водоотведения и очистки стоков</t>
  </si>
  <si>
    <t>Оплата услуг по перекачке и очистке сточных вод другими организациями</t>
  </si>
  <si>
    <t>тыс.руб.</t>
  </si>
  <si>
    <r>
      <t>Калькуляция расходов,</t>
    </r>
    <r>
      <rPr>
        <sz val="14"/>
        <rFont val="Times New Roman"/>
        <family val="1"/>
      </rPr>
      <t xml:space="preserve">связанных с оказанием услуг </t>
    </r>
    <r>
      <rPr>
        <b/>
        <sz val="14"/>
        <rFont val="Times New Roman"/>
        <family val="1"/>
      </rPr>
      <t>по водоснабжению</t>
    </r>
  </si>
  <si>
    <t>Главный энергетик</t>
  </si>
  <si>
    <t>Большаков Р.В.</t>
  </si>
  <si>
    <r>
      <t>Калькуляция расходов</t>
    </r>
    <r>
      <rPr>
        <sz val="14"/>
        <rFont val="Times New Roman"/>
        <family val="1"/>
      </rPr>
      <t>,связанных с оказанием услуг</t>
    </r>
    <r>
      <rPr>
        <b/>
        <sz val="14"/>
        <rFont val="Times New Roman"/>
        <family val="1"/>
      </rPr>
      <t xml:space="preserve"> по водоотведению</t>
    </r>
  </si>
  <si>
    <t>УТВЕРЖДЕНО ДЦТ на 2012 г., за 1 куб.м (без НДС) с учетом оплаты услуг водоотведения и очистки стоков</t>
  </si>
  <si>
    <t>м.п.</t>
  </si>
  <si>
    <t>Полезный отпуск воды, тыс. куб.м., в т.ч.</t>
  </si>
  <si>
    <t>Получено воды со стороны</t>
  </si>
  <si>
    <t>Подано воды в сеть</t>
  </si>
  <si>
    <t>нужды предприятия</t>
  </si>
  <si>
    <t xml:space="preserve">населению </t>
  </si>
  <si>
    <t>прочие потребители</t>
  </si>
  <si>
    <t>тариф за электроэнергию, руб./кВт.ч.</t>
  </si>
  <si>
    <t>объем электроэнергии, тыс.кВт.ч.</t>
  </si>
  <si>
    <t>Удельный расход электроэнергии, кВт/ куб.м.</t>
  </si>
  <si>
    <t>Расходы на оплату труда цехового персонала</t>
  </si>
  <si>
    <t>Численность, чел.</t>
  </si>
  <si>
    <t>Средняя з/плата, руб./мес.</t>
  </si>
  <si>
    <t>Страховые взносы</t>
  </si>
  <si>
    <t>Оплата покупки воды</t>
  </si>
  <si>
    <t>Тариф, руб./куб.м. МУП "Водоканал"</t>
  </si>
  <si>
    <t>Страховые взносы, %</t>
  </si>
  <si>
    <t>Расходы на оплату труда АУП</t>
  </si>
  <si>
    <t xml:space="preserve">Итого расходов                                                     </t>
  </si>
  <si>
    <t>Всего ФОТ</t>
  </si>
  <si>
    <t>Фактическая численность, чел.</t>
  </si>
  <si>
    <r>
      <t xml:space="preserve">Себестоимость единицы продукции </t>
    </r>
    <r>
      <rPr>
        <i/>
        <sz val="8"/>
        <rFont val="Arial Cyr"/>
        <family val="0"/>
      </rPr>
      <t>(стр.2/стр.1)</t>
    </r>
  </si>
  <si>
    <r>
      <t xml:space="preserve">Необходимая валовая выручка </t>
    </r>
    <r>
      <rPr>
        <b/>
        <sz val="10"/>
        <rFont val="Arial Cyr"/>
        <family val="0"/>
      </rPr>
      <t xml:space="preserve"> </t>
    </r>
  </si>
  <si>
    <t>5.</t>
  </si>
  <si>
    <r>
      <t>Тариф, рублей/куб.м (без НДС)</t>
    </r>
    <r>
      <rPr>
        <b/>
        <i/>
        <sz val="10"/>
        <rFont val="Arial Cyr"/>
        <family val="0"/>
      </rPr>
      <t xml:space="preserve">            </t>
    </r>
  </si>
  <si>
    <t>Передано на очистку другим канализациям, МУП "Владимирводоканал" тыс. куб.м</t>
  </si>
  <si>
    <t>Пропущено сточных вод, тыс. куб.м, в т.ч.</t>
  </si>
  <si>
    <t>Натуральные показатели, тыс. куб.м.</t>
  </si>
  <si>
    <r>
      <t xml:space="preserve">Себестоимость единицы продукции </t>
    </r>
    <r>
      <rPr>
        <b/>
        <i/>
        <sz val="8"/>
        <rFont val="Arial Cyr"/>
        <family val="0"/>
      </rPr>
      <t>(стр.2/стр.1)</t>
    </r>
  </si>
  <si>
    <r>
      <t xml:space="preserve">Общеэксплуатационные расходы, </t>
    </r>
    <r>
      <rPr>
        <sz val="10"/>
        <rFont val="Arial Cyr"/>
        <family val="0"/>
      </rPr>
      <t>в том числе</t>
    </r>
  </si>
  <si>
    <t xml:space="preserve">Итого расходов    </t>
  </si>
  <si>
    <t>Всего, ФОТ</t>
  </si>
  <si>
    <t xml:space="preserve">Необходимая валовая выручка                 </t>
  </si>
  <si>
    <r>
      <t>Тариф, рублей/куб.м   (без НДС)</t>
    </r>
    <r>
      <rPr>
        <b/>
        <i/>
        <sz val="10"/>
        <rFont val="Arial Cyr"/>
        <family val="0"/>
      </rPr>
      <t xml:space="preserve">        </t>
    </r>
  </si>
  <si>
    <t>С.А.Терешин</t>
  </si>
  <si>
    <t xml:space="preserve"> по сетям ОАО "Владимирский завод "Электроприбор" на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</si>
</sst>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#,##0.000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i/>
      <sz val="11"/>
      <name val="Times New Roman"/>
      <family val="1"/>
    </font>
    <font>
      <b/>
      <sz val="10"/>
      <color indexed="9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Font="1" applyAlignment="1">
      <alignment/>
    </xf>
    <xf numFmtId="4" fontId="9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4" fontId="15" fillId="0" borderId="0" xfId="0" applyNumberFormat="1" applyFont="1" applyAlignment="1">
      <alignment horizontal="left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4" fontId="16" fillId="0" borderId="0" xfId="0" applyNumberFormat="1" applyFont="1" applyFill="1" applyAlignment="1">
      <alignment horizontal="center"/>
    </xf>
    <xf numFmtId="172" fontId="16" fillId="0" borderId="0" xfId="0" applyNumberFormat="1" applyFont="1" applyFill="1" applyAlignment="1">
      <alignment horizontal="center" vertical="center"/>
    </xf>
    <xf numFmtId="172" fontId="16" fillId="0" borderId="0" xfId="0" applyNumberFormat="1" applyFont="1" applyFill="1" applyAlignment="1">
      <alignment horizontal="center"/>
    </xf>
    <xf numFmtId="169" fontId="16" fillId="0" borderId="0" xfId="0" applyNumberFormat="1" applyFont="1" applyBorder="1" applyAlignment="1">
      <alignment horizontal="center" vertical="center" wrapText="1"/>
    </xf>
    <xf numFmtId="169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72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 wrapText="1"/>
    </xf>
    <xf numFmtId="2" fontId="0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172" fontId="2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justify"/>
    </xf>
    <xf numFmtId="0" fontId="16" fillId="0" borderId="3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9" fontId="16" fillId="0" borderId="3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4.75390625" style="0" customWidth="1"/>
    <col min="2" max="2" width="49.75390625" style="0" customWidth="1"/>
    <col min="3" max="3" width="12.875" style="1" customWidth="1"/>
    <col min="4" max="4" width="12.875" style="26" customWidth="1"/>
    <col min="5" max="5" width="13.00390625" style="26" customWidth="1"/>
    <col min="6" max="6" width="13.25390625" style="26" customWidth="1"/>
  </cols>
  <sheetData>
    <row r="1" spans="3:6" ht="15.75">
      <c r="C1" s="48" t="s">
        <v>49</v>
      </c>
      <c r="F1" s="25"/>
    </row>
    <row r="2" ht="12.75" customHeight="1">
      <c r="C2" s="48" t="s">
        <v>47</v>
      </c>
    </row>
    <row r="3" ht="15.75">
      <c r="C3" s="48" t="s">
        <v>46</v>
      </c>
    </row>
    <row r="4" spans="3:5" ht="14.25" customHeight="1">
      <c r="C4" s="59"/>
      <c r="D4" s="60"/>
      <c r="E4" s="48" t="s">
        <v>105</v>
      </c>
    </row>
    <row r="5" spans="3:6" ht="10.5" customHeight="1">
      <c r="C5" s="58" t="s">
        <v>71</v>
      </c>
      <c r="D5" s="25"/>
      <c r="F5" s="25"/>
    </row>
    <row r="6" spans="4:6" ht="6" customHeight="1">
      <c r="D6" s="25"/>
      <c r="F6" s="25"/>
    </row>
    <row r="7" spans="1:6" ht="18.75">
      <c r="A7" s="94" t="s">
        <v>66</v>
      </c>
      <c r="B7" s="94"/>
      <c r="C7" s="94"/>
      <c r="D7" s="94"/>
      <c r="E7" s="94"/>
      <c r="F7" s="94"/>
    </row>
    <row r="8" spans="1:6" ht="15.75" customHeight="1">
      <c r="A8" s="95" t="s">
        <v>106</v>
      </c>
      <c r="B8" s="95"/>
      <c r="C8" s="95"/>
      <c r="D8" s="95"/>
      <c r="E8" s="95"/>
      <c r="F8" s="95"/>
    </row>
    <row r="9" spans="2:5" ht="7.5" customHeight="1">
      <c r="B9" s="96"/>
      <c r="C9" s="96"/>
      <c r="D9" s="96"/>
      <c r="E9" s="96"/>
    </row>
    <row r="10" ht="12.75">
      <c r="F10" s="26" t="s">
        <v>65</v>
      </c>
    </row>
    <row r="11" spans="1:6" ht="63.75" customHeight="1">
      <c r="A11" s="19" t="s">
        <v>1</v>
      </c>
      <c r="B11" s="19" t="s">
        <v>0</v>
      </c>
      <c r="C11" s="44" t="s">
        <v>59</v>
      </c>
      <c r="D11" s="51" t="s">
        <v>60</v>
      </c>
      <c r="E11" s="52" t="s">
        <v>58</v>
      </c>
      <c r="F11" s="51" t="s">
        <v>62</v>
      </c>
    </row>
    <row r="12" spans="1:6" ht="17.25" customHeight="1">
      <c r="A12" s="98" t="s">
        <v>98</v>
      </c>
      <c r="B12" s="99"/>
      <c r="C12" s="99"/>
      <c r="D12" s="99"/>
      <c r="E12" s="99"/>
      <c r="F12" s="100"/>
    </row>
    <row r="13" spans="1:6" ht="14.25" customHeight="1">
      <c r="A13" s="19"/>
      <c r="B13" s="17" t="s">
        <v>73</v>
      </c>
      <c r="C13" s="24">
        <v>450</v>
      </c>
      <c r="D13" s="53">
        <v>593.208</v>
      </c>
      <c r="E13" s="45">
        <v>545</v>
      </c>
      <c r="F13" s="45">
        <v>545</v>
      </c>
    </row>
    <row r="14" spans="1:6" ht="14.25" customHeight="1">
      <c r="A14" s="19"/>
      <c r="B14" s="17" t="s">
        <v>74</v>
      </c>
      <c r="C14" s="24">
        <v>450</v>
      </c>
      <c r="D14" s="53">
        <v>593.208</v>
      </c>
      <c r="E14" s="45">
        <v>545</v>
      </c>
      <c r="F14" s="45">
        <v>545</v>
      </c>
    </row>
    <row r="15" spans="1:6" ht="14.25" customHeight="1">
      <c r="A15" s="2" t="s">
        <v>3</v>
      </c>
      <c r="B15" s="17" t="s">
        <v>72</v>
      </c>
      <c r="C15" s="24">
        <v>450</v>
      </c>
      <c r="D15" s="53">
        <v>593.208</v>
      </c>
      <c r="E15" s="45">
        <v>545</v>
      </c>
      <c r="F15" s="45">
        <v>545</v>
      </c>
    </row>
    <row r="16" spans="1:7" ht="13.5" customHeight="1">
      <c r="A16" s="2"/>
      <c r="B16" s="68" t="s">
        <v>75</v>
      </c>
      <c r="C16" s="71">
        <v>235</v>
      </c>
      <c r="D16" s="72">
        <v>425.699</v>
      </c>
      <c r="E16" s="73">
        <v>370</v>
      </c>
      <c r="F16" s="73">
        <v>425</v>
      </c>
      <c r="G16" s="74"/>
    </row>
    <row r="17" spans="1:6" ht="13.5" customHeight="1">
      <c r="A17" s="2"/>
      <c r="B17" s="68" t="s">
        <v>76</v>
      </c>
      <c r="C17" s="71">
        <v>105</v>
      </c>
      <c r="D17" s="72">
        <v>108.498</v>
      </c>
      <c r="E17" s="73">
        <v>105</v>
      </c>
      <c r="F17" s="73">
        <v>110</v>
      </c>
    </row>
    <row r="18" spans="1:6" ht="13.5" customHeight="1">
      <c r="A18" s="2"/>
      <c r="B18" s="68" t="s">
        <v>77</v>
      </c>
      <c r="C18" s="71">
        <v>110</v>
      </c>
      <c r="D18" s="72">
        <v>59.011</v>
      </c>
      <c r="E18" s="73">
        <v>70</v>
      </c>
      <c r="F18" s="73">
        <v>10</v>
      </c>
    </row>
    <row r="19" spans="1:6" ht="12.75">
      <c r="A19" s="98" t="s">
        <v>2</v>
      </c>
      <c r="B19" s="99"/>
      <c r="C19" s="99"/>
      <c r="D19" s="99"/>
      <c r="E19" s="99"/>
      <c r="F19" s="100"/>
    </row>
    <row r="20" spans="1:6" ht="12.75">
      <c r="A20" s="3" t="s">
        <v>8</v>
      </c>
      <c r="B20" s="4" t="s">
        <v>5</v>
      </c>
      <c r="C20" s="21">
        <v>0</v>
      </c>
      <c r="D20" s="27">
        <v>0</v>
      </c>
      <c r="E20" s="20">
        <v>0</v>
      </c>
      <c r="F20" s="20">
        <v>0</v>
      </c>
    </row>
    <row r="21" spans="1:6" ht="12.75">
      <c r="A21" s="3" t="s">
        <v>9</v>
      </c>
      <c r="B21" s="69" t="s">
        <v>6</v>
      </c>
      <c r="C21" s="24">
        <v>138.24</v>
      </c>
      <c r="D21" s="87">
        <v>141.48</v>
      </c>
      <c r="E21" s="45">
        <v>169.47</v>
      </c>
      <c r="F21" s="45">
        <v>197.478</v>
      </c>
    </row>
    <row r="22" spans="1:6" ht="12.75">
      <c r="A22" s="3"/>
      <c r="B22" s="4" t="s">
        <v>78</v>
      </c>
      <c r="C22" s="21">
        <v>3.41</v>
      </c>
      <c r="D22" s="27">
        <v>2.66055</v>
      </c>
      <c r="E22" s="20">
        <v>3.45</v>
      </c>
      <c r="F22" s="20">
        <v>3.18</v>
      </c>
    </row>
    <row r="23" spans="1:6" ht="12.75">
      <c r="A23" s="3"/>
      <c r="B23" s="4" t="s">
        <v>79</v>
      </c>
      <c r="C23" s="21">
        <v>40.5</v>
      </c>
      <c r="D23" s="27">
        <f>D21/D22</f>
        <v>53.17697468568528</v>
      </c>
      <c r="E23" s="20">
        <v>49.05</v>
      </c>
      <c r="F23" s="20">
        <v>62.1</v>
      </c>
    </row>
    <row r="24" spans="1:6" ht="12.75">
      <c r="A24" s="3"/>
      <c r="B24" s="4" t="s">
        <v>80</v>
      </c>
      <c r="C24" s="21">
        <f>C23/C13</f>
        <v>0.09</v>
      </c>
      <c r="D24" s="21">
        <f>D23/D13</f>
        <v>0.08964305047417648</v>
      </c>
      <c r="E24" s="21">
        <f>E23/E13</f>
        <v>0.09</v>
      </c>
      <c r="F24" s="21">
        <f>F23/F13</f>
        <v>0.11394495412844037</v>
      </c>
    </row>
    <row r="25" spans="1:6" ht="12.75">
      <c r="A25" s="3" t="s">
        <v>10</v>
      </c>
      <c r="B25" s="69" t="s">
        <v>7</v>
      </c>
      <c r="C25" s="24">
        <v>477.371</v>
      </c>
      <c r="D25" s="87">
        <v>1043.856</v>
      </c>
      <c r="E25" s="88">
        <v>506.968</v>
      </c>
      <c r="F25" s="45">
        <v>1217.326</v>
      </c>
    </row>
    <row r="26" spans="1:6" ht="12.75">
      <c r="A26" s="3"/>
      <c r="B26" s="4" t="s">
        <v>82</v>
      </c>
      <c r="C26" s="21">
        <v>4</v>
      </c>
      <c r="D26" s="27">
        <v>8</v>
      </c>
      <c r="E26" s="54">
        <v>4</v>
      </c>
      <c r="F26" s="20">
        <v>9.25</v>
      </c>
    </row>
    <row r="27" spans="1:6" ht="12.75">
      <c r="A27" s="3"/>
      <c r="B27" s="4" t="s">
        <v>83</v>
      </c>
      <c r="C27" s="21">
        <v>9945.24</v>
      </c>
      <c r="D27" s="27">
        <f>D25/D26/12*1000</f>
        <v>10873.5</v>
      </c>
      <c r="E27" s="20">
        <v>10561.84</v>
      </c>
      <c r="F27" s="27">
        <f>F25/F26/12*1000</f>
        <v>10966.9009009009</v>
      </c>
    </row>
    <row r="28" spans="1:6" ht="12.75">
      <c r="A28" s="3"/>
      <c r="B28" s="70" t="s">
        <v>87</v>
      </c>
      <c r="C28" s="21">
        <v>34.6</v>
      </c>
      <c r="D28" s="27">
        <v>30.81</v>
      </c>
      <c r="E28" s="20">
        <v>30.81</v>
      </c>
      <c r="F28" s="20">
        <v>30.6</v>
      </c>
    </row>
    <row r="29" spans="1:6" ht="12.75">
      <c r="A29" s="3" t="s">
        <v>11</v>
      </c>
      <c r="B29" s="69" t="s">
        <v>12</v>
      </c>
      <c r="C29" s="24">
        <v>165.17</v>
      </c>
      <c r="D29" s="45">
        <f>D25*0.3081</f>
        <v>321.61203359999996</v>
      </c>
      <c r="E29" s="45">
        <v>156.2</v>
      </c>
      <c r="F29" s="45">
        <f>F25*0.306</f>
        <v>372.501756</v>
      </c>
    </row>
    <row r="30" spans="1:6" ht="12.75">
      <c r="A30" s="3" t="s">
        <v>18</v>
      </c>
      <c r="B30" s="69" t="s">
        <v>13</v>
      </c>
      <c r="C30" s="45">
        <v>116.83</v>
      </c>
      <c r="D30" s="87">
        <v>247.163</v>
      </c>
      <c r="E30" s="45">
        <v>116.84</v>
      </c>
      <c r="F30" s="45">
        <v>187.877</v>
      </c>
    </row>
    <row r="31" spans="1:6" ht="12.75">
      <c r="A31" s="92" t="s">
        <v>19</v>
      </c>
      <c r="B31" s="69" t="s">
        <v>14</v>
      </c>
      <c r="C31" s="45">
        <v>343.88</v>
      </c>
      <c r="D31" s="87">
        <v>750.65</v>
      </c>
      <c r="E31" s="45">
        <v>365.2</v>
      </c>
      <c r="F31" s="45">
        <v>814.349</v>
      </c>
    </row>
    <row r="32" spans="1:6" ht="12.75" hidden="1">
      <c r="A32" s="92"/>
      <c r="B32" s="6" t="s">
        <v>15</v>
      </c>
      <c r="C32" s="45"/>
      <c r="D32" s="87"/>
      <c r="E32" s="45"/>
      <c r="F32" s="45"/>
    </row>
    <row r="33" spans="1:6" ht="12.75" hidden="1">
      <c r="A33" s="3"/>
      <c r="B33" s="5" t="s">
        <v>16</v>
      </c>
      <c r="C33" s="45"/>
      <c r="D33" s="87"/>
      <c r="E33" s="45"/>
      <c r="F33" s="45"/>
    </row>
    <row r="34" spans="1:6" ht="12.75" hidden="1">
      <c r="A34" s="3"/>
      <c r="B34" s="5" t="s">
        <v>17</v>
      </c>
      <c r="C34" s="45"/>
      <c r="D34" s="87"/>
      <c r="E34" s="45"/>
      <c r="F34" s="45"/>
    </row>
    <row r="35" spans="1:6" ht="12.75">
      <c r="A35" s="3" t="s">
        <v>20</v>
      </c>
      <c r="B35" s="69" t="s">
        <v>21</v>
      </c>
      <c r="C35" s="45">
        <v>303.06</v>
      </c>
      <c r="D35" s="87">
        <v>634.487</v>
      </c>
      <c r="E35" s="45">
        <v>316.97</v>
      </c>
      <c r="F35" s="45">
        <v>521.147</v>
      </c>
    </row>
    <row r="36" spans="1:8" ht="12.75">
      <c r="A36" s="3"/>
      <c r="B36" s="4" t="s">
        <v>81</v>
      </c>
      <c r="C36" s="20">
        <v>121.21</v>
      </c>
      <c r="D36" s="27">
        <v>171.648</v>
      </c>
      <c r="E36" s="20">
        <v>128.73</v>
      </c>
      <c r="F36" s="20">
        <v>220.44</v>
      </c>
      <c r="G36" s="29"/>
      <c r="H36" s="28"/>
    </row>
    <row r="37" spans="1:8" ht="12.75">
      <c r="A37" s="3"/>
      <c r="B37" s="4" t="s">
        <v>82</v>
      </c>
      <c r="C37" s="20">
        <v>1</v>
      </c>
      <c r="D37" s="27">
        <v>1.25</v>
      </c>
      <c r="E37" s="20">
        <v>1</v>
      </c>
      <c r="F37" s="20">
        <v>1.5</v>
      </c>
      <c r="H37" s="29"/>
    </row>
    <row r="38" spans="1:6" ht="12.75">
      <c r="A38" s="3"/>
      <c r="B38" s="4" t="s">
        <v>83</v>
      </c>
      <c r="C38" s="20">
        <v>10100.99</v>
      </c>
      <c r="D38" s="27">
        <f>D36/D37/12*1000</f>
        <v>11443.199999999999</v>
      </c>
      <c r="E38" s="20">
        <v>10727.25</v>
      </c>
      <c r="F38" s="27">
        <f>F36/F37/12*1000</f>
        <v>12246.666666666668</v>
      </c>
    </row>
    <row r="39" spans="1:6" ht="12.75">
      <c r="A39" s="3"/>
      <c r="B39" s="4" t="s">
        <v>84</v>
      </c>
      <c r="C39" s="20">
        <v>41.94</v>
      </c>
      <c r="D39" s="27">
        <v>52.885</v>
      </c>
      <c r="E39" s="20">
        <v>39.66</v>
      </c>
      <c r="F39" s="20">
        <v>67.455</v>
      </c>
    </row>
    <row r="40" spans="1:11" ht="17.25" customHeight="1">
      <c r="A40" s="3" t="s">
        <v>22</v>
      </c>
      <c r="B40" s="69" t="s">
        <v>85</v>
      </c>
      <c r="C40" s="45">
        <v>6736.5</v>
      </c>
      <c r="D40" s="57">
        <v>8543.521</v>
      </c>
      <c r="E40" s="45">
        <v>8883.5</v>
      </c>
      <c r="F40" s="45">
        <v>9345.442</v>
      </c>
      <c r="G40" s="79">
        <f>F40/F15</f>
        <v>17.147599999999997</v>
      </c>
      <c r="H40" s="36"/>
      <c r="K40" s="28"/>
    </row>
    <row r="41" spans="1:11" ht="13.5" customHeight="1">
      <c r="A41" s="3"/>
      <c r="B41" s="70" t="s">
        <v>86</v>
      </c>
      <c r="C41" s="20">
        <f>C40/C13</f>
        <v>14.97</v>
      </c>
      <c r="D41" s="55">
        <f>D40/D13</f>
        <v>14.402234966487304</v>
      </c>
      <c r="E41" s="20">
        <f>E40/E13</f>
        <v>16.3</v>
      </c>
      <c r="F41" s="20">
        <v>17.15</v>
      </c>
      <c r="G41" s="36"/>
      <c r="H41" s="36"/>
      <c r="K41" s="28"/>
    </row>
    <row r="42" spans="1:8" ht="12.75">
      <c r="A42" s="3" t="s">
        <v>25</v>
      </c>
      <c r="B42" s="69" t="s">
        <v>23</v>
      </c>
      <c r="C42" s="20"/>
      <c r="D42" s="27"/>
      <c r="E42" s="20"/>
      <c r="F42" s="20"/>
      <c r="G42" s="29"/>
      <c r="H42" s="29"/>
    </row>
    <row r="43" spans="1:6" ht="12.75">
      <c r="A43" s="92" t="s">
        <v>26</v>
      </c>
      <c r="B43" s="69" t="s">
        <v>24</v>
      </c>
      <c r="C43" s="20"/>
      <c r="D43" s="27"/>
      <c r="E43" s="20"/>
      <c r="F43" s="20"/>
    </row>
    <row r="44" spans="1:6" ht="12.75" hidden="1">
      <c r="A44" s="92"/>
      <c r="B44" s="6" t="s">
        <v>50</v>
      </c>
      <c r="C44" s="21"/>
      <c r="D44" s="27"/>
      <c r="E44" s="20"/>
      <c r="F44" s="20"/>
    </row>
    <row r="45" spans="1:6" ht="12.75" customHeight="1">
      <c r="A45" s="67" t="s">
        <v>27</v>
      </c>
      <c r="B45" s="69" t="s">
        <v>100</v>
      </c>
      <c r="C45" s="24">
        <v>318.15</v>
      </c>
      <c r="D45" s="87">
        <v>547.123</v>
      </c>
      <c r="E45" s="45">
        <v>187.25</v>
      </c>
      <c r="F45" s="45">
        <v>409.644</v>
      </c>
    </row>
    <row r="46" spans="1:8" ht="12.75">
      <c r="A46" s="67"/>
      <c r="B46" s="4" t="s">
        <v>88</v>
      </c>
      <c r="C46" s="21">
        <v>105.373</v>
      </c>
      <c r="D46" s="27">
        <v>107.65</v>
      </c>
      <c r="E46" s="20">
        <v>111.91</v>
      </c>
      <c r="F46" s="20">
        <v>113.39</v>
      </c>
      <c r="G46" s="29"/>
      <c r="H46" s="29"/>
    </row>
    <row r="47" spans="1:6" ht="12.75">
      <c r="A47" s="67"/>
      <c r="B47" s="4" t="s">
        <v>82</v>
      </c>
      <c r="C47" s="75">
        <v>0.8</v>
      </c>
      <c r="D47" s="91">
        <v>0.75</v>
      </c>
      <c r="E47" s="91">
        <v>0.8</v>
      </c>
      <c r="F47" s="91">
        <v>0.75</v>
      </c>
    </row>
    <row r="48" spans="1:6" ht="12.75">
      <c r="A48" s="67"/>
      <c r="B48" s="4" t="s">
        <v>83</v>
      </c>
      <c r="C48" s="21">
        <v>10976.34</v>
      </c>
      <c r="D48" s="27">
        <f>D46/12/D47*1000</f>
        <v>11961.11111111111</v>
      </c>
      <c r="E48" s="20">
        <v>11656.87</v>
      </c>
      <c r="F48" s="27">
        <f>F46/12/F47*1000</f>
        <v>12598.888888888889</v>
      </c>
    </row>
    <row r="49" spans="1:6" ht="12.75">
      <c r="A49" s="67"/>
      <c r="B49" s="4" t="s">
        <v>84</v>
      </c>
      <c r="C49" s="21">
        <v>36.46</v>
      </c>
      <c r="D49" s="27">
        <f>D48*0.3081/100</f>
        <v>36.85218333333333</v>
      </c>
      <c r="E49" s="20">
        <v>34.48</v>
      </c>
      <c r="F49" s="20">
        <f>F48*0.306/100</f>
        <v>38.5526</v>
      </c>
    </row>
    <row r="50" spans="1:6" ht="12.75">
      <c r="A50" s="3"/>
      <c r="B50" s="5" t="s">
        <v>28</v>
      </c>
      <c r="C50" s="21"/>
      <c r="D50" s="20">
        <v>85.749</v>
      </c>
      <c r="E50" s="20"/>
      <c r="F50" s="20">
        <v>85.749</v>
      </c>
    </row>
    <row r="51" spans="1:6" ht="12.75" hidden="1">
      <c r="A51" s="3"/>
      <c r="B51" s="7" t="s">
        <v>29</v>
      </c>
      <c r="C51" s="21"/>
      <c r="D51" s="27">
        <v>0</v>
      </c>
      <c r="E51" s="20"/>
      <c r="F51" s="20">
        <v>0</v>
      </c>
    </row>
    <row r="52" spans="1:6" ht="12.75">
      <c r="A52" s="3"/>
      <c r="B52" s="7" t="s">
        <v>30</v>
      </c>
      <c r="C52" s="21"/>
      <c r="D52" s="27">
        <v>2.375</v>
      </c>
      <c r="E52" s="20"/>
      <c r="F52" s="20">
        <v>2.375</v>
      </c>
    </row>
    <row r="53" spans="1:6" ht="25.5" customHeight="1">
      <c r="A53" s="3"/>
      <c r="B53" s="8" t="s">
        <v>51</v>
      </c>
      <c r="C53" s="21"/>
      <c r="D53" s="20">
        <v>24.309</v>
      </c>
      <c r="E53" s="20"/>
      <c r="F53" s="20">
        <v>15.632</v>
      </c>
    </row>
    <row r="54" spans="1:6" ht="14.25">
      <c r="A54" s="2" t="s">
        <v>4</v>
      </c>
      <c r="B54" s="18" t="s">
        <v>89</v>
      </c>
      <c r="C54" s="13">
        <f>C20+C21+C25+C29+C30+C31+C35+C40+C42+C43+C45</f>
        <v>8599.201</v>
      </c>
      <c r="D54" s="45">
        <f>D20+D21+D25+D29+D30+D31+D35+D40+D42+D43+D45</f>
        <v>12229.892033600001</v>
      </c>
      <c r="E54" s="45">
        <f>E20+E21+E25+E29+E30+E31+E35+E40+E42+E43+E45</f>
        <v>10702.398</v>
      </c>
      <c r="F54" s="45">
        <f>F20+F21+F25+F29+F30+F31+F35+F40+F42+F43+F45</f>
        <v>13065.764756</v>
      </c>
    </row>
    <row r="55" spans="1:7" ht="12.75" customHeight="1">
      <c r="A55" s="2"/>
      <c r="B55" s="76" t="s">
        <v>90</v>
      </c>
      <c r="C55" s="71">
        <f>C25+C46+C36</f>
        <v>703.9540000000001</v>
      </c>
      <c r="D55" s="73">
        <f>D25+D36+D46</f>
        <v>1323.154</v>
      </c>
      <c r="E55" s="73">
        <v>747.6</v>
      </c>
      <c r="F55" s="73">
        <f>F25+F36+F46</f>
        <v>1551.1560000000002</v>
      </c>
      <c r="G55" s="29"/>
    </row>
    <row r="56" spans="1:6" ht="15">
      <c r="A56" s="2"/>
      <c r="B56" s="76" t="s">
        <v>91</v>
      </c>
      <c r="C56" s="78">
        <v>5.8</v>
      </c>
      <c r="D56" s="73">
        <f>D26+D37+D47</f>
        <v>10</v>
      </c>
      <c r="E56" s="73">
        <v>5.8</v>
      </c>
      <c r="F56" s="73">
        <f>F26+F37+F47</f>
        <v>11.5</v>
      </c>
    </row>
    <row r="57" spans="1:6" ht="12.75">
      <c r="A57" s="2"/>
      <c r="B57" s="5" t="s">
        <v>83</v>
      </c>
      <c r="C57" s="71">
        <v>10114.31</v>
      </c>
      <c r="D57" s="73">
        <f>D55/D56/12*1000</f>
        <v>11026.283333333333</v>
      </c>
      <c r="E57" s="73">
        <v>10741.4</v>
      </c>
      <c r="F57" s="73">
        <f>F55/F56/12*1000</f>
        <v>11240.26086956522</v>
      </c>
    </row>
    <row r="58" spans="1:6" ht="12.75">
      <c r="A58" s="3"/>
      <c r="B58" s="77" t="s">
        <v>92</v>
      </c>
      <c r="C58" s="13">
        <f>C54/C15</f>
        <v>19.109335555555553</v>
      </c>
      <c r="D58" s="45">
        <f>D54/D15</f>
        <v>20.616532537659644</v>
      </c>
      <c r="E58" s="45">
        <f>E54/E15</f>
        <v>19.637427522935777</v>
      </c>
      <c r="F58" s="45">
        <f>F54/F15</f>
        <v>23.973880286238533</v>
      </c>
    </row>
    <row r="59" spans="1:6" ht="14.25">
      <c r="A59" s="2" t="s">
        <v>31</v>
      </c>
      <c r="B59" s="18" t="s">
        <v>32</v>
      </c>
      <c r="C59" s="24">
        <v>114.09</v>
      </c>
      <c r="D59" s="56">
        <f>SUM(D60:D65)</f>
        <v>330.655</v>
      </c>
      <c r="E59" s="56">
        <f>SUM(E60:E65)</f>
        <v>147.95</v>
      </c>
      <c r="F59" s="45">
        <f>SUM(F60:F65)</f>
        <v>376.282</v>
      </c>
    </row>
    <row r="60" spans="1:6" ht="12.75">
      <c r="A60" s="92" t="s">
        <v>33</v>
      </c>
      <c r="B60" s="9" t="s">
        <v>34</v>
      </c>
      <c r="C60" s="21"/>
      <c r="D60" s="27"/>
      <c r="E60" s="20"/>
      <c r="F60" s="20"/>
    </row>
    <row r="61" spans="1:6" ht="12.75" hidden="1">
      <c r="A61" s="92"/>
      <c r="B61" s="8" t="s">
        <v>52</v>
      </c>
      <c r="C61" s="21"/>
      <c r="D61" s="27"/>
      <c r="E61" s="20"/>
      <c r="F61" s="20"/>
    </row>
    <row r="62" spans="1:6" ht="12.75">
      <c r="A62" s="3" t="s">
        <v>39</v>
      </c>
      <c r="B62" s="9" t="s">
        <v>35</v>
      </c>
      <c r="C62" s="21">
        <v>21.12</v>
      </c>
      <c r="D62" s="27">
        <v>173.377</v>
      </c>
      <c r="E62" s="20">
        <v>22.43</v>
      </c>
      <c r="F62" s="20">
        <v>213.177</v>
      </c>
    </row>
    <row r="63" spans="1:6" ht="12.75">
      <c r="A63" s="3" t="s">
        <v>40</v>
      </c>
      <c r="B63" s="9" t="s">
        <v>36</v>
      </c>
      <c r="C63" s="21"/>
      <c r="D63" s="27"/>
      <c r="E63" s="20"/>
      <c r="F63" s="20"/>
    </row>
    <row r="64" spans="1:6" ht="12.75">
      <c r="A64" s="3" t="s">
        <v>41</v>
      </c>
      <c r="B64" s="9" t="s">
        <v>37</v>
      </c>
      <c r="C64" s="21"/>
      <c r="D64" s="27"/>
      <c r="E64" s="20"/>
      <c r="F64" s="20"/>
    </row>
    <row r="65" spans="1:6" ht="12.75">
      <c r="A65" s="92" t="s">
        <v>42</v>
      </c>
      <c r="B65" s="9" t="s">
        <v>38</v>
      </c>
      <c r="C65" s="21">
        <v>92.97</v>
      </c>
      <c r="D65" s="20">
        <f>D67+D68</f>
        <v>157.278</v>
      </c>
      <c r="E65" s="20">
        <f>E67+E68</f>
        <v>125.52</v>
      </c>
      <c r="F65" s="20">
        <f>F67+F68</f>
        <v>163.105</v>
      </c>
    </row>
    <row r="66" spans="1:6" ht="12.75">
      <c r="A66" s="92"/>
      <c r="B66" s="10" t="s">
        <v>15</v>
      </c>
      <c r="C66" s="21"/>
      <c r="D66" s="27"/>
      <c r="E66" s="20"/>
      <c r="F66" s="20"/>
    </row>
    <row r="67" spans="1:6" ht="12.75">
      <c r="A67" s="3"/>
      <c r="B67" s="8" t="s">
        <v>43</v>
      </c>
      <c r="C67" s="21">
        <v>5.28</v>
      </c>
      <c r="D67" s="27">
        <v>34.675</v>
      </c>
      <c r="E67" s="20">
        <v>5.61</v>
      </c>
      <c r="F67" s="20">
        <v>42.635</v>
      </c>
    </row>
    <row r="68" spans="1:8" ht="12.75">
      <c r="A68" s="3"/>
      <c r="B68" s="8" t="s">
        <v>44</v>
      </c>
      <c r="C68" s="21">
        <v>87.69</v>
      </c>
      <c r="D68" s="27">
        <v>122.603</v>
      </c>
      <c r="E68" s="20">
        <v>119.91</v>
      </c>
      <c r="F68" s="20">
        <v>120.47</v>
      </c>
      <c r="H68" s="29"/>
    </row>
    <row r="69" spans="1:6" ht="14.25">
      <c r="A69" s="11" t="s">
        <v>45</v>
      </c>
      <c r="B69" s="18" t="s">
        <v>93</v>
      </c>
      <c r="C69" s="90">
        <f>C54+C59</f>
        <v>8713.291</v>
      </c>
      <c r="D69" s="45">
        <f>D54+D59</f>
        <v>12560.547033600002</v>
      </c>
      <c r="E69" s="45">
        <v>10996.72</v>
      </c>
      <c r="F69" s="45">
        <f>F54+F59</f>
        <v>13442.046756</v>
      </c>
    </row>
    <row r="70" spans="1:7" ht="15" customHeight="1">
      <c r="A70" s="2" t="s">
        <v>94</v>
      </c>
      <c r="B70" s="18" t="s">
        <v>95</v>
      </c>
      <c r="C70" s="12">
        <f>C69/C15</f>
        <v>19.362868888888887</v>
      </c>
      <c r="D70" s="57">
        <f>D69/D15</f>
        <v>21.173933988752683</v>
      </c>
      <c r="E70" s="57">
        <f>E69/E15</f>
        <v>20.177467889908257</v>
      </c>
      <c r="F70" s="57">
        <f>F69/F15</f>
        <v>24.664305974311926</v>
      </c>
      <c r="G70" s="29"/>
    </row>
    <row r="71" spans="1:9" ht="12.75">
      <c r="A71" s="93"/>
      <c r="B71" s="93"/>
      <c r="C71" s="62"/>
      <c r="D71" s="61"/>
      <c r="E71" s="63"/>
      <c r="F71" s="61"/>
      <c r="I71" s="29"/>
    </row>
    <row r="72" spans="1:5" ht="15.75">
      <c r="A72" s="14"/>
      <c r="B72" s="15" t="s">
        <v>48</v>
      </c>
      <c r="E72" s="15" t="s">
        <v>56</v>
      </c>
    </row>
    <row r="73" spans="1:5" ht="9.75" customHeight="1">
      <c r="A73" s="1"/>
      <c r="B73" s="16"/>
      <c r="E73" s="15"/>
    </row>
    <row r="74" spans="2:5" ht="15.75">
      <c r="B74" s="16" t="s">
        <v>53</v>
      </c>
      <c r="E74" s="15" t="s">
        <v>55</v>
      </c>
    </row>
    <row r="75" spans="2:5" ht="15" customHeight="1">
      <c r="B75" s="16" t="s">
        <v>54</v>
      </c>
      <c r="C75" s="31"/>
      <c r="E75" s="50"/>
    </row>
    <row r="76" ht="4.5" customHeight="1">
      <c r="E76" s="50"/>
    </row>
    <row r="77" spans="2:5" ht="15.75">
      <c r="B77" s="16" t="s">
        <v>67</v>
      </c>
      <c r="E77" s="48" t="s">
        <v>68</v>
      </c>
    </row>
  </sheetData>
  <mergeCells count="10">
    <mergeCell ref="A65:A66"/>
    <mergeCell ref="A71:B71"/>
    <mergeCell ref="A19:F19"/>
    <mergeCell ref="A12:F12"/>
    <mergeCell ref="A31:A32"/>
    <mergeCell ref="A43:A44"/>
    <mergeCell ref="A60:A61"/>
    <mergeCell ref="A7:F7"/>
    <mergeCell ref="A8:F8"/>
    <mergeCell ref="B9:E9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37">
      <selection activeCell="I53" sqref="I53"/>
    </sheetView>
  </sheetViews>
  <sheetFormatPr defaultColWidth="9.00390625" defaultRowHeight="12.75"/>
  <cols>
    <col min="1" max="1" width="5.125" style="0" customWidth="1"/>
    <col min="2" max="2" width="48.25390625" style="0" customWidth="1"/>
    <col min="3" max="3" width="18.00390625" style="22" customWidth="1"/>
    <col min="4" max="4" width="14.75390625" style="26" customWidth="1"/>
    <col min="5" max="5" width="15.125" style="29" customWidth="1"/>
    <col min="6" max="6" width="14.625" style="29" customWidth="1"/>
    <col min="7" max="7" width="12.875" style="29" customWidth="1"/>
    <col min="8" max="8" width="12.375" style="0" customWidth="1"/>
  </cols>
  <sheetData>
    <row r="1" spans="3:7" ht="15.75">
      <c r="C1" s="48" t="s">
        <v>49</v>
      </c>
      <c r="D1" s="30"/>
      <c r="E1" s="30"/>
      <c r="F1" s="30"/>
      <c r="G1" s="30"/>
    </row>
    <row r="2" spans="3:4" ht="14.25" customHeight="1">
      <c r="C2" s="48" t="s">
        <v>47</v>
      </c>
      <c r="D2" s="25"/>
    </row>
    <row r="3" spans="3:4" ht="12.75" customHeight="1">
      <c r="C3" s="48" t="s">
        <v>46</v>
      </c>
      <c r="D3" s="25"/>
    </row>
    <row r="4" spans="3:5" ht="15" customHeight="1">
      <c r="C4" s="59"/>
      <c r="D4" s="60"/>
      <c r="E4" s="48" t="s">
        <v>105</v>
      </c>
    </row>
    <row r="5" spans="3:5" ht="10.5" customHeight="1">
      <c r="C5" s="58" t="s">
        <v>71</v>
      </c>
      <c r="D5" s="25"/>
      <c r="E5" s="48"/>
    </row>
    <row r="6" ht="8.25" customHeight="1"/>
    <row r="7" spans="1:6" ht="16.5" customHeight="1">
      <c r="A7" s="94" t="s">
        <v>69</v>
      </c>
      <c r="B7" s="96"/>
      <c r="C7" s="96"/>
      <c r="D7" s="96"/>
      <c r="E7" s="96"/>
      <c r="F7" s="96"/>
    </row>
    <row r="8" spans="1:6" ht="16.5" customHeight="1">
      <c r="A8" s="96" t="s">
        <v>106</v>
      </c>
      <c r="B8" s="96"/>
      <c r="C8" s="96"/>
      <c r="D8" s="96"/>
      <c r="E8" s="96"/>
      <c r="F8" s="96"/>
    </row>
    <row r="9" spans="1:6" ht="4.5" customHeight="1">
      <c r="A9" s="49"/>
      <c r="B9" s="49"/>
      <c r="C9" s="49"/>
      <c r="D9" s="49"/>
      <c r="E9" s="49"/>
      <c r="F9" s="49"/>
    </row>
    <row r="10" ht="12.75">
      <c r="F10" s="26" t="s">
        <v>65</v>
      </c>
    </row>
    <row r="11" spans="1:7" ht="83.25" customHeight="1">
      <c r="A11" s="19" t="s">
        <v>1</v>
      </c>
      <c r="B11" s="19" t="s">
        <v>0</v>
      </c>
      <c r="C11" s="23" t="s">
        <v>70</v>
      </c>
      <c r="D11" s="51" t="s">
        <v>61</v>
      </c>
      <c r="E11" s="52" t="s">
        <v>57</v>
      </c>
      <c r="F11" s="51" t="s">
        <v>63</v>
      </c>
      <c r="G11" s="35"/>
    </row>
    <row r="12" spans="1:7" ht="15" customHeight="1">
      <c r="A12" s="98" t="s">
        <v>98</v>
      </c>
      <c r="B12" s="99"/>
      <c r="C12" s="99"/>
      <c r="D12" s="99"/>
      <c r="E12" s="99"/>
      <c r="F12" s="100"/>
      <c r="G12" s="35"/>
    </row>
    <row r="13" spans="1:8" ht="13.5" customHeight="1">
      <c r="A13" s="2" t="s">
        <v>3</v>
      </c>
      <c r="B13" s="80" t="s">
        <v>97</v>
      </c>
      <c r="C13" s="24">
        <v>450</v>
      </c>
      <c r="D13" s="57">
        <v>593.208</v>
      </c>
      <c r="E13" s="45">
        <v>545</v>
      </c>
      <c r="F13" s="45">
        <v>545</v>
      </c>
      <c r="G13" s="36"/>
      <c r="H13" s="29"/>
    </row>
    <row r="14" spans="1:8" ht="13.5" customHeight="1">
      <c r="A14" s="2"/>
      <c r="B14" s="81" t="s">
        <v>75</v>
      </c>
      <c r="C14" s="82">
        <v>235</v>
      </c>
      <c r="D14" s="83">
        <v>425.699</v>
      </c>
      <c r="E14" s="84">
        <v>370</v>
      </c>
      <c r="F14" s="84">
        <v>425</v>
      </c>
      <c r="G14" s="36"/>
      <c r="H14" s="29"/>
    </row>
    <row r="15" spans="1:8" ht="13.5" customHeight="1">
      <c r="A15" s="2"/>
      <c r="B15" s="81" t="s">
        <v>76</v>
      </c>
      <c r="C15" s="82">
        <v>105</v>
      </c>
      <c r="D15" s="83">
        <v>108.498</v>
      </c>
      <c r="E15" s="84">
        <v>105</v>
      </c>
      <c r="F15" s="84">
        <v>110</v>
      </c>
      <c r="G15" s="36"/>
      <c r="H15" s="29"/>
    </row>
    <row r="16" spans="1:8" ht="13.5" customHeight="1">
      <c r="A16" s="2"/>
      <c r="B16" s="81" t="s">
        <v>77</v>
      </c>
      <c r="C16" s="82">
        <v>110</v>
      </c>
      <c r="D16" s="83">
        <v>59.011</v>
      </c>
      <c r="E16" s="84">
        <v>70</v>
      </c>
      <c r="F16" s="84">
        <v>10</v>
      </c>
      <c r="G16" s="36"/>
      <c r="H16" s="29"/>
    </row>
    <row r="17" spans="1:8" ht="27" customHeight="1">
      <c r="A17" s="2" t="s">
        <v>4</v>
      </c>
      <c r="B17" s="80" t="s">
        <v>96</v>
      </c>
      <c r="C17" s="24">
        <v>450</v>
      </c>
      <c r="D17" s="57">
        <v>593.208</v>
      </c>
      <c r="E17" s="45">
        <v>545</v>
      </c>
      <c r="F17" s="45">
        <v>545</v>
      </c>
      <c r="G17" s="36"/>
      <c r="H17" s="29"/>
    </row>
    <row r="18" spans="1:7" ht="12.75">
      <c r="A18" s="98" t="s">
        <v>2</v>
      </c>
      <c r="B18" s="99"/>
      <c r="C18" s="99"/>
      <c r="D18" s="99"/>
      <c r="E18" s="99"/>
      <c r="F18" s="100"/>
      <c r="G18" s="37"/>
    </row>
    <row r="19" spans="1:7" ht="12.75">
      <c r="A19" s="3" t="s">
        <v>8</v>
      </c>
      <c r="B19" s="4" t="s">
        <v>5</v>
      </c>
      <c r="C19" s="21">
        <v>0</v>
      </c>
      <c r="D19" s="27">
        <v>0</v>
      </c>
      <c r="E19" s="20">
        <v>0</v>
      </c>
      <c r="F19" s="20">
        <v>0</v>
      </c>
      <c r="G19" s="37"/>
    </row>
    <row r="20" spans="1:7" ht="12.75">
      <c r="A20" s="3" t="s">
        <v>9</v>
      </c>
      <c r="B20" s="69" t="s">
        <v>6</v>
      </c>
      <c r="C20" s="24">
        <v>138.24</v>
      </c>
      <c r="D20" s="87">
        <v>141.48</v>
      </c>
      <c r="E20" s="45">
        <v>169.47</v>
      </c>
      <c r="F20" s="45">
        <v>197.478</v>
      </c>
      <c r="G20" s="37"/>
    </row>
    <row r="21" spans="1:7" ht="12.75">
      <c r="A21" s="3"/>
      <c r="B21" s="4" t="s">
        <v>78</v>
      </c>
      <c r="C21" s="21">
        <v>3.41</v>
      </c>
      <c r="D21" s="27">
        <v>2.66055</v>
      </c>
      <c r="E21" s="20">
        <v>3.45</v>
      </c>
      <c r="F21" s="20">
        <v>3.18</v>
      </c>
      <c r="G21" s="37"/>
    </row>
    <row r="22" spans="1:7" ht="12.75">
      <c r="A22" s="3"/>
      <c r="B22" s="4" t="s">
        <v>79</v>
      </c>
      <c r="C22" s="21">
        <v>40.5</v>
      </c>
      <c r="D22" s="27">
        <f>D20/D21</f>
        <v>53.17697468568528</v>
      </c>
      <c r="E22" s="20">
        <v>49.05</v>
      </c>
      <c r="F22" s="20">
        <v>62.1</v>
      </c>
      <c r="G22" s="37"/>
    </row>
    <row r="23" spans="1:7" ht="12.75">
      <c r="A23" s="3"/>
      <c r="B23" s="4" t="s">
        <v>80</v>
      </c>
      <c r="C23" s="21">
        <f>C22/C13</f>
        <v>0.09</v>
      </c>
      <c r="D23" s="21">
        <f>D22/D13</f>
        <v>0.08964305047417648</v>
      </c>
      <c r="E23" s="21">
        <f>E22/E13</f>
        <v>0.09</v>
      </c>
      <c r="F23" s="21">
        <f>F22/F13</f>
        <v>0.11394495412844037</v>
      </c>
      <c r="G23" s="37"/>
    </row>
    <row r="24" spans="1:8" ht="12.75">
      <c r="A24" s="3" t="s">
        <v>10</v>
      </c>
      <c r="B24" s="69" t="s">
        <v>7</v>
      </c>
      <c r="C24" s="24">
        <v>477.371</v>
      </c>
      <c r="D24" s="87">
        <v>1043.856</v>
      </c>
      <c r="E24" s="45">
        <v>506.97</v>
      </c>
      <c r="F24" s="45">
        <v>1217.326</v>
      </c>
      <c r="G24" s="37"/>
      <c r="H24" s="29"/>
    </row>
    <row r="25" spans="1:8" ht="12.75">
      <c r="A25" s="3"/>
      <c r="B25" s="4" t="s">
        <v>82</v>
      </c>
      <c r="C25" s="21">
        <v>4</v>
      </c>
      <c r="D25" s="27">
        <v>8</v>
      </c>
      <c r="E25" s="54">
        <v>4</v>
      </c>
      <c r="F25" s="20">
        <v>9.25</v>
      </c>
      <c r="G25" s="37"/>
      <c r="H25" s="29"/>
    </row>
    <row r="26" spans="1:8" ht="12.75">
      <c r="A26" s="3"/>
      <c r="B26" s="4" t="s">
        <v>83</v>
      </c>
      <c r="C26" s="21">
        <v>9945.24</v>
      </c>
      <c r="D26" s="27">
        <f>D24/12/D25*1000</f>
        <v>10873.5</v>
      </c>
      <c r="E26" s="20">
        <v>10561.84</v>
      </c>
      <c r="F26" s="27">
        <f>F24/12/F25*1000</f>
        <v>10966.9009009009</v>
      </c>
      <c r="G26" s="37"/>
      <c r="H26" s="29"/>
    </row>
    <row r="27" spans="1:8" ht="12.75">
      <c r="A27" s="3"/>
      <c r="B27" s="70" t="s">
        <v>87</v>
      </c>
      <c r="C27" s="21">
        <v>34.6</v>
      </c>
      <c r="D27" s="27">
        <v>30.81</v>
      </c>
      <c r="E27" s="20">
        <v>30.81</v>
      </c>
      <c r="F27" s="20">
        <v>30.6</v>
      </c>
      <c r="G27" s="37"/>
      <c r="H27" s="29"/>
    </row>
    <row r="28" spans="1:8" ht="12.75">
      <c r="A28" s="3" t="s">
        <v>11</v>
      </c>
      <c r="B28" s="69" t="s">
        <v>12</v>
      </c>
      <c r="C28" s="24">
        <v>165.17</v>
      </c>
      <c r="D28" s="45">
        <f>D24*0.3081</f>
        <v>321.61203359999996</v>
      </c>
      <c r="E28" s="45">
        <v>156.2</v>
      </c>
      <c r="F28" s="45">
        <f>F24*0.306</f>
        <v>372.501756</v>
      </c>
      <c r="G28" s="37"/>
      <c r="H28" s="29"/>
    </row>
    <row r="29" spans="1:8" ht="12.75">
      <c r="A29" s="3" t="s">
        <v>18</v>
      </c>
      <c r="B29" s="69" t="s">
        <v>13</v>
      </c>
      <c r="C29" s="24">
        <v>116.84</v>
      </c>
      <c r="D29" s="87">
        <v>133.066</v>
      </c>
      <c r="E29" s="45">
        <v>116.83</v>
      </c>
      <c r="F29" s="45">
        <v>135.69</v>
      </c>
      <c r="G29" s="37"/>
      <c r="H29" s="29"/>
    </row>
    <row r="30" spans="1:8" ht="12.75">
      <c r="A30" s="92" t="s">
        <v>19</v>
      </c>
      <c r="B30" s="69" t="s">
        <v>14</v>
      </c>
      <c r="C30" s="24">
        <v>343.87</v>
      </c>
      <c r="D30" s="87">
        <v>528.574</v>
      </c>
      <c r="E30" s="45">
        <v>365.2</v>
      </c>
      <c r="F30" s="45">
        <v>645.653</v>
      </c>
      <c r="G30" s="37"/>
      <c r="H30" s="29"/>
    </row>
    <row r="31" spans="1:7" ht="12.75" hidden="1">
      <c r="A31" s="92"/>
      <c r="B31" s="85" t="s">
        <v>15</v>
      </c>
      <c r="C31" s="24"/>
      <c r="D31" s="87"/>
      <c r="E31" s="45"/>
      <c r="F31" s="45"/>
      <c r="G31" s="37"/>
    </row>
    <row r="32" spans="1:7" ht="12.75" hidden="1">
      <c r="A32" s="3"/>
      <c r="B32" s="86" t="s">
        <v>16</v>
      </c>
      <c r="C32" s="24"/>
      <c r="D32" s="87"/>
      <c r="E32" s="45"/>
      <c r="F32" s="45"/>
      <c r="G32" s="37"/>
    </row>
    <row r="33" spans="1:7" ht="12.75" hidden="1">
      <c r="A33" s="3"/>
      <c r="B33" s="86" t="s">
        <v>17</v>
      </c>
      <c r="C33" s="24"/>
      <c r="D33" s="87"/>
      <c r="E33" s="45"/>
      <c r="F33" s="45"/>
      <c r="G33" s="37"/>
    </row>
    <row r="34" spans="1:9" ht="12.75">
      <c r="A34" s="3" t="s">
        <v>20</v>
      </c>
      <c r="B34" s="69" t="s">
        <v>21</v>
      </c>
      <c r="C34" s="24">
        <v>201.04</v>
      </c>
      <c r="D34" s="87">
        <v>592.187</v>
      </c>
      <c r="E34" s="45">
        <v>208.62</v>
      </c>
      <c r="F34" s="45">
        <v>521.147</v>
      </c>
      <c r="G34" s="39"/>
      <c r="H34" s="40"/>
      <c r="I34" s="41"/>
    </row>
    <row r="35" spans="1:9" ht="12.75">
      <c r="A35" s="3"/>
      <c r="B35" s="4" t="s">
        <v>81</v>
      </c>
      <c r="C35" s="21">
        <v>121.21</v>
      </c>
      <c r="D35" s="27">
        <v>171.648</v>
      </c>
      <c r="E35" s="20">
        <v>128.73</v>
      </c>
      <c r="F35" s="20">
        <v>220.44</v>
      </c>
      <c r="G35" s="39"/>
      <c r="H35" s="40"/>
      <c r="I35" s="41"/>
    </row>
    <row r="36" spans="1:9" ht="12.75">
      <c r="A36" s="3"/>
      <c r="B36" s="4" t="s">
        <v>82</v>
      </c>
      <c r="C36" s="21">
        <v>1</v>
      </c>
      <c r="D36" s="27">
        <v>1.25</v>
      </c>
      <c r="E36" s="20">
        <v>1</v>
      </c>
      <c r="F36" s="20">
        <v>1.5</v>
      </c>
      <c r="G36" s="39"/>
      <c r="H36" s="40"/>
      <c r="I36" s="41"/>
    </row>
    <row r="37" spans="1:9" ht="12.75">
      <c r="A37" s="3"/>
      <c r="B37" s="4" t="s">
        <v>83</v>
      </c>
      <c r="C37" s="21">
        <v>10100.99</v>
      </c>
      <c r="D37" s="27">
        <f>D35/D36/12*1000</f>
        <v>11443.199999999999</v>
      </c>
      <c r="E37" s="20">
        <v>10727.25</v>
      </c>
      <c r="F37" s="27">
        <f>F35/F36/12*1000</f>
        <v>12246.666666666668</v>
      </c>
      <c r="G37" s="39"/>
      <c r="H37" s="40"/>
      <c r="I37" s="41"/>
    </row>
    <row r="38" spans="1:9" ht="12.75">
      <c r="A38" s="3"/>
      <c r="B38" s="4" t="s">
        <v>84</v>
      </c>
      <c r="C38" s="21">
        <v>41.94</v>
      </c>
      <c r="D38" s="27">
        <v>52.885</v>
      </c>
      <c r="E38" s="20">
        <v>39.66</v>
      </c>
      <c r="F38" s="20">
        <v>67.455</v>
      </c>
      <c r="G38" s="39"/>
      <c r="H38" s="40"/>
      <c r="I38" s="41"/>
    </row>
    <row r="39" spans="1:9" ht="24" customHeight="1">
      <c r="A39" s="3" t="s">
        <v>22</v>
      </c>
      <c r="B39" s="69" t="s">
        <v>64</v>
      </c>
      <c r="C39" s="24">
        <v>5130</v>
      </c>
      <c r="D39" s="45">
        <v>6053.678</v>
      </c>
      <c r="E39" s="45">
        <v>7226.7</v>
      </c>
      <c r="F39" s="45">
        <v>7602.448</v>
      </c>
      <c r="G39" s="36"/>
      <c r="H39" s="36"/>
      <c r="I39" s="41"/>
    </row>
    <row r="40" spans="1:9" ht="15" customHeight="1">
      <c r="A40" s="3"/>
      <c r="B40" s="70" t="s">
        <v>86</v>
      </c>
      <c r="C40" s="21">
        <v>11.4</v>
      </c>
      <c r="D40" s="20">
        <f>D39/D13</f>
        <v>10.204983749376273</v>
      </c>
      <c r="E40" s="20">
        <v>13.26</v>
      </c>
      <c r="F40" s="20">
        <v>13.95</v>
      </c>
      <c r="G40" s="36"/>
      <c r="H40" s="36"/>
      <c r="I40" s="41"/>
    </row>
    <row r="41" spans="1:9" ht="12.75">
      <c r="A41" s="3" t="s">
        <v>25</v>
      </c>
      <c r="B41" s="69" t="s">
        <v>23</v>
      </c>
      <c r="C41" s="21"/>
      <c r="D41" s="27"/>
      <c r="E41" s="20"/>
      <c r="F41" s="20"/>
      <c r="G41" s="37"/>
      <c r="H41" s="41"/>
      <c r="I41" s="41"/>
    </row>
    <row r="42" spans="1:9" ht="12.75">
      <c r="A42" s="92" t="s">
        <v>26</v>
      </c>
      <c r="B42" s="69" t="s">
        <v>24</v>
      </c>
      <c r="C42" s="21"/>
      <c r="D42" s="27"/>
      <c r="E42" s="20"/>
      <c r="F42" s="20"/>
      <c r="G42" s="37"/>
      <c r="H42" s="41"/>
      <c r="I42" s="41"/>
    </row>
    <row r="43" spans="1:9" ht="12.75" hidden="1">
      <c r="A43" s="92"/>
      <c r="B43" s="6" t="s">
        <v>50</v>
      </c>
      <c r="C43" s="21"/>
      <c r="D43" s="27"/>
      <c r="E43" s="20"/>
      <c r="F43" s="20"/>
      <c r="G43" s="37"/>
      <c r="H43" s="41"/>
      <c r="I43" s="41"/>
    </row>
    <row r="44" spans="1:9" ht="12.75">
      <c r="A44" s="67" t="s">
        <v>27</v>
      </c>
      <c r="B44" s="69" t="s">
        <v>100</v>
      </c>
      <c r="C44" s="24">
        <v>239.18</v>
      </c>
      <c r="D44" s="87">
        <v>423.401</v>
      </c>
      <c r="E44" s="45">
        <v>249.77</v>
      </c>
      <c r="F44" s="45">
        <v>337.378</v>
      </c>
      <c r="G44" s="37"/>
      <c r="H44" s="41"/>
      <c r="I44" s="42"/>
    </row>
    <row r="45" spans="1:9" ht="12.75">
      <c r="A45" s="67"/>
      <c r="B45" s="4" t="s">
        <v>88</v>
      </c>
      <c r="C45" s="21">
        <v>105.373</v>
      </c>
      <c r="D45" s="27">
        <v>107.65</v>
      </c>
      <c r="E45" s="20">
        <v>111.91</v>
      </c>
      <c r="F45" s="20">
        <v>113.39</v>
      </c>
      <c r="G45" s="37"/>
      <c r="H45" s="41"/>
      <c r="I45" s="42"/>
    </row>
    <row r="46" spans="1:9" ht="12.75">
      <c r="A46" s="67"/>
      <c r="B46" s="4" t="s">
        <v>82</v>
      </c>
      <c r="C46" s="75">
        <v>0.8</v>
      </c>
      <c r="D46" s="75">
        <v>0.75</v>
      </c>
      <c r="E46" s="75">
        <v>0.8</v>
      </c>
      <c r="F46" s="75">
        <v>0.75</v>
      </c>
      <c r="G46" s="37"/>
      <c r="H46" s="89"/>
      <c r="I46" s="42"/>
    </row>
    <row r="47" spans="1:9" ht="12.75">
      <c r="A47" s="67"/>
      <c r="B47" s="4" t="s">
        <v>83</v>
      </c>
      <c r="C47" s="21">
        <v>10976.34</v>
      </c>
      <c r="D47" s="27">
        <f>D45/12/D46*1000</f>
        <v>11961.11111111111</v>
      </c>
      <c r="E47" s="20">
        <v>11656.87</v>
      </c>
      <c r="F47" s="27">
        <f>F45/12/F46*1000</f>
        <v>12598.888888888889</v>
      </c>
      <c r="G47" s="37"/>
      <c r="H47" s="41"/>
      <c r="I47" s="42"/>
    </row>
    <row r="48" spans="1:9" ht="12.75">
      <c r="A48" s="67"/>
      <c r="B48" s="4" t="s">
        <v>84</v>
      </c>
      <c r="C48" s="21">
        <v>36.46</v>
      </c>
      <c r="D48" s="27">
        <f>D47*0.3081/100</f>
        <v>36.85218333333333</v>
      </c>
      <c r="E48" s="20">
        <v>34.48</v>
      </c>
      <c r="F48" s="20">
        <f>F47*0.306/100</f>
        <v>38.5526</v>
      </c>
      <c r="G48" s="37"/>
      <c r="H48" s="41"/>
      <c r="I48" s="42"/>
    </row>
    <row r="49" spans="1:9" ht="12.75">
      <c r="A49" s="3"/>
      <c r="B49" s="5" t="s">
        <v>28</v>
      </c>
      <c r="C49" s="21"/>
      <c r="D49" s="20">
        <v>85.749</v>
      </c>
      <c r="E49" s="20"/>
      <c r="F49" s="20">
        <v>85.749</v>
      </c>
      <c r="G49" s="37"/>
      <c r="H49" s="37"/>
      <c r="I49" s="42"/>
    </row>
    <row r="50" spans="1:9" ht="12.75" hidden="1">
      <c r="A50" s="3"/>
      <c r="B50" s="7" t="s">
        <v>29</v>
      </c>
      <c r="C50" s="21"/>
      <c r="D50" s="27">
        <v>0</v>
      </c>
      <c r="E50" s="20"/>
      <c r="F50" s="20">
        <v>0</v>
      </c>
      <c r="G50" s="37"/>
      <c r="H50" s="41"/>
      <c r="I50" s="41"/>
    </row>
    <row r="51" spans="1:9" ht="12.75">
      <c r="A51" s="3"/>
      <c r="B51" s="7" t="s">
        <v>30</v>
      </c>
      <c r="C51" s="21"/>
      <c r="D51" s="27">
        <v>2.375</v>
      </c>
      <c r="E51" s="20"/>
      <c r="F51" s="20">
        <v>2.375</v>
      </c>
      <c r="G51" s="37"/>
      <c r="H51" s="41"/>
      <c r="I51" s="41"/>
    </row>
    <row r="52" spans="1:9" ht="24.75" customHeight="1">
      <c r="A52" s="3"/>
      <c r="B52" s="8" t="s">
        <v>51</v>
      </c>
      <c r="C52" s="21"/>
      <c r="D52" s="20">
        <v>18.784</v>
      </c>
      <c r="E52" s="20"/>
      <c r="F52" s="20">
        <v>12.843</v>
      </c>
      <c r="G52" s="37"/>
      <c r="H52" s="41"/>
      <c r="I52" s="41"/>
    </row>
    <row r="53" spans="1:9" ht="14.25">
      <c r="A53" s="2" t="s">
        <v>4</v>
      </c>
      <c r="B53" s="18" t="s">
        <v>101</v>
      </c>
      <c r="C53" s="13">
        <f>C19+C20+C24+C28+C29+C30+C34+C39+C41+C42+C44</f>
        <v>6811.711</v>
      </c>
      <c r="D53" s="45">
        <f>D19+D20+D24+D28+D29+D30+D34+D39+D41+D42+D44</f>
        <v>9237.854033599999</v>
      </c>
      <c r="E53" s="45">
        <v>8999.75</v>
      </c>
      <c r="F53" s="45">
        <f>F19+F20+F24+F28+F29+F30+F34+F39+F41+F42+F44</f>
        <v>11029.621756</v>
      </c>
      <c r="G53" s="36"/>
      <c r="H53" s="43"/>
      <c r="I53" s="41"/>
    </row>
    <row r="54" spans="1:9" ht="15">
      <c r="A54" s="2"/>
      <c r="B54" s="76" t="s">
        <v>102</v>
      </c>
      <c r="C54" s="71">
        <f>C24+C45+C35</f>
        <v>703.9540000000001</v>
      </c>
      <c r="D54" s="71">
        <f>D24+D35+D45</f>
        <v>1323.154</v>
      </c>
      <c r="E54" s="71">
        <v>747.6</v>
      </c>
      <c r="F54" s="71">
        <f>F24+F35+F45</f>
        <v>1551.1560000000002</v>
      </c>
      <c r="G54" s="36"/>
      <c r="H54" s="43"/>
      <c r="I54" s="41"/>
    </row>
    <row r="55" spans="1:9" ht="15">
      <c r="A55" s="2"/>
      <c r="B55" s="76" t="s">
        <v>91</v>
      </c>
      <c r="C55" s="71">
        <f>C25+C36+C46</f>
        <v>5.8</v>
      </c>
      <c r="D55" s="71">
        <f>D25+D36+D46</f>
        <v>10</v>
      </c>
      <c r="E55" s="71">
        <f>E25+E36+E46</f>
        <v>5.8</v>
      </c>
      <c r="F55" s="71">
        <f>F25+F36+F46</f>
        <v>11.5</v>
      </c>
      <c r="G55" s="36"/>
      <c r="H55" s="43"/>
      <c r="I55" s="41"/>
    </row>
    <row r="56" spans="1:9" ht="12.75">
      <c r="A56" s="2"/>
      <c r="B56" s="5" t="s">
        <v>83</v>
      </c>
      <c r="C56" s="71">
        <v>10114.31</v>
      </c>
      <c r="D56" s="73">
        <f>D54/12/D55*1000</f>
        <v>11026.283333333333</v>
      </c>
      <c r="E56" s="73">
        <v>10741.4</v>
      </c>
      <c r="F56" s="73">
        <f>F54/12/F55*1000</f>
        <v>11240.260869565218</v>
      </c>
      <c r="G56" s="36"/>
      <c r="H56" s="43"/>
      <c r="I56" s="41"/>
    </row>
    <row r="57" spans="1:7" ht="15.75" customHeight="1">
      <c r="A57" s="3"/>
      <c r="B57" s="77" t="s">
        <v>99</v>
      </c>
      <c r="C57" s="13">
        <f>C53/C13</f>
        <v>15.137135555555556</v>
      </c>
      <c r="D57" s="45">
        <f>D53/D13</f>
        <v>15.572706426076518</v>
      </c>
      <c r="E57" s="45">
        <f>E53/E13</f>
        <v>16.513302752293576</v>
      </c>
      <c r="F57" s="45">
        <f>F53/F13</f>
        <v>20.23783808440367</v>
      </c>
      <c r="G57" s="37"/>
    </row>
    <row r="58" spans="1:7" ht="14.25">
      <c r="A58" s="2" t="s">
        <v>31</v>
      </c>
      <c r="B58" s="18" t="s">
        <v>32</v>
      </c>
      <c r="C58" s="13">
        <v>114.09</v>
      </c>
      <c r="D58" s="45">
        <f>SUM(D59:D64)</f>
        <v>299.83</v>
      </c>
      <c r="E58" s="45">
        <v>57.43</v>
      </c>
      <c r="F58" s="45">
        <f>SUM(F59:F64)</f>
        <v>348.43499999999995</v>
      </c>
      <c r="G58" s="36"/>
    </row>
    <row r="59" spans="1:7" ht="12.75">
      <c r="A59" s="92" t="s">
        <v>33</v>
      </c>
      <c r="B59" s="9" t="s">
        <v>34</v>
      </c>
      <c r="C59" s="21"/>
      <c r="D59" s="27"/>
      <c r="E59" s="20"/>
      <c r="F59" s="20"/>
      <c r="G59" s="37"/>
    </row>
    <row r="60" spans="1:7" ht="12.75" hidden="1">
      <c r="A60" s="92"/>
      <c r="B60" s="8" t="s">
        <v>52</v>
      </c>
      <c r="C60" s="21"/>
      <c r="D60" s="27"/>
      <c r="E60" s="20"/>
      <c r="F60" s="20"/>
      <c r="G60" s="37"/>
    </row>
    <row r="61" spans="1:7" ht="12.75">
      <c r="A61" s="3" t="s">
        <v>39</v>
      </c>
      <c r="B61" s="9" t="s">
        <v>35</v>
      </c>
      <c r="C61" s="21">
        <v>21.12</v>
      </c>
      <c r="D61" s="27">
        <v>173.376</v>
      </c>
      <c r="E61" s="20">
        <f>E58-E64</f>
        <v>22.43</v>
      </c>
      <c r="F61" s="20">
        <v>213.176</v>
      </c>
      <c r="G61" s="37"/>
    </row>
    <row r="62" spans="1:7" ht="12.75">
      <c r="A62" s="3" t="s">
        <v>40</v>
      </c>
      <c r="B62" s="9" t="s">
        <v>36</v>
      </c>
      <c r="C62" s="21"/>
      <c r="D62" s="27"/>
      <c r="E62" s="20"/>
      <c r="F62" s="20"/>
      <c r="G62" s="37"/>
    </row>
    <row r="63" spans="1:7" ht="12.75">
      <c r="A63" s="3" t="s">
        <v>41</v>
      </c>
      <c r="B63" s="9" t="s">
        <v>37</v>
      </c>
      <c r="C63" s="21"/>
      <c r="D63" s="27"/>
      <c r="E63" s="20"/>
      <c r="F63" s="20"/>
      <c r="G63" s="37"/>
    </row>
    <row r="64" spans="1:7" ht="12.75">
      <c r="A64" s="92" t="s">
        <v>42</v>
      </c>
      <c r="B64" s="9" t="s">
        <v>38</v>
      </c>
      <c r="C64" s="21">
        <v>92.97</v>
      </c>
      <c r="D64" s="20">
        <f>D66+D67</f>
        <v>126.454</v>
      </c>
      <c r="E64" s="20">
        <f>E66+E67</f>
        <v>35</v>
      </c>
      <c r="F64" s="20">
        <f>F66+F67</f>
        <v>135.259</v>
      </c>
      <c r="G64" s="37"/>
    </row>
    <row r="65" spans="1:7" ht="12.75">
      <c r="A65" s="92"/>
      <c r="B65" s="10" t="s">
        <v>15</v>
      </c>
      <c r="C65" s="21"/>
      <c r="D65" s="27"/>
      <c r="E65" s="20"/>
      <c r="F65" s="20"/>
      <c r="G65" s="37"/>
    </row>
    <row r="66" spans="1:7" ht="12.75">
      <c r="A66" s="3"/>
      <c r="B66" s="8" t="s">
        <v>43</v>
      </c>
      <c r="C66" s="21">
        <v>5.28</v>
      </c>
      <c r="D66" s="27">
        <v>34.675</v>
      </c>
      <c r="E66" s="20">
        <v>5.61</v>
      </c>
      <c r="F66" s="20">
        <v>42.635</v>
      </c>
      <c r="G66" s="37"/>
    </row>
    <row r="67" spans="1:7" ht="12.75">
      <c r="A67" s="3"/>
      <c r="B67" s="8" t="s">
        <v>44</v>
      </c>
      <c r="C67" s="21">
        <v>87.69</v>
      </c>
      <c r="D67" s="27">
        <v>91.779</v>
      </c>
      <c r="E67" s="20">
        <v>29.39</v>
      </c>
      <c r="F67" s="20">
        <v>92.624</v>
      </c>
      <c r="G67" s="37"/>
    </row>
    <row r="68" spans="1:8" ht="14.25">
      <c r="A68" s="11" t="s">
        <v>45</v>
      </c>
      <c r="B68" s="18" t="s">
        <v>103</v>
      </c>
      <c r="C68" s="13">
        <f>C53+C58</f>
        <v>6925.801</v>
      </c>
      <c r="D68" s="45">
        <f>D53+D58</f>
        <v>9537.684033599999</v>
      </c>
      <c r="E68" s="45">
        <f>E53+E58</f>
        <v>9057.18</v>
      </c>
      <c r="F68" s="45">
        <f>F53+F58</f>
        <v>11378.056756</v>
      </c>
      <c r="G68" s="36"/>
      <c r="H68" s="28"/>
    </row>
    <row r="69" spans="1:7" ht="17.25" customHeight="1">
      <c r="A69" s="2" t="s">
        <v>94</v>
      </c>
      <c r="B69" s="18" t="s">
        <v>104</v>
      </c>
      <c r="C69" s="12">
        <f>C68/C13</f>
        <v>15.39066888888889</v>
      </c>
      <c r="D69" s="57">
        <f>D68/D13</f>
        <v>16.078144653477363</v>
      </c>
      <c r="E69" s="57">
        <f>E68/E13</f>
        <v>16.618678899082568</v>
      </c>
      <c r="F69" s="57">
        <f>F68/F13</f>
        <v>20.87716835963303</v>
      </c>
      <c r="G69" s="38"/>
    </row>
    <row r="70" spans="1:10" s="32" customFormat="1" ht="12.75">
      <c r="A70" s="97"/>
      <c r="B70" s="97"/>
      <c r="C70" s="64"/>
      <c r="D70" s="64"/>
      <c r="E70" s="65"/>
      <c r="F70" s="66"/>
      <c r="G70" s="33"/>
      <c r="H70" s="47"/>
      <c r="J70" s="34"/>
    </row>
    <row r="71" spans="1:6" ht="15.75">
      <c r="A71" s="46"/>
      <c r="B71" s="15" t="s">
        <v>48</v>
      </c>
      <c r="C71"/>
      <c r="D71" s="1"/>
      <c r="E71" s="15" t="s">
        <v>56</v>
      </c>
      <c r="F71" s="26"/>
    </row>
    <row r="72" spans="1:6" ht="8.25" customHeight="1">
      <c r="A72" s="46"/>
      <c r="B72" s="16"/>
      <c r="C72"/>
      <c r="D72" s="1"/>
      <c r="E72" s="15"/>
      <c r="F72" s="26"/>
    </row>
    <row r="73" spans="1:8" ht="15.75">
      <c r="A73" s="14"/>
      <c r="B73" s="16" t="s">
        <v>53</v>
      </c>
      <c r="C73"/>
      <c r="D73" s="1"/>
      <c r="E73" s="15" t="s">
        <v>55</v>
      </c>
      <c r="F73" s="26"/>
      <c r="H73" s="26"/>
    </row>
    <row r="74" spans="1:8" ht="13.5" customHeight="1">
      <c r="A74" s="1"/>
      <c r="B74" s="16" t="s">
        <v>54</v>
      </c>
      <c r="C74"/>
      <c r="D74" s="31"/>
      <c r="E74" s="50"/>
      <c r="F74" s="26"/>
      <c r="H74" s="26"/>
    </row>
    <row r="75" spans="3:8" ht="6.75" customHeight="1">
      <c r="C75"/>
      <c r="D75" s="1"/>
      <c r="E75" s="50"/>
      <c r="F75" s="26"/>
      <c r="H75" s="26"/>
    </row>
    <row r="76" spans="2:8" ht="15.75">
      <c r="B76" s="16" t="s">
        <v>67</v>
      </c>
      <c r="C76"/>
      <c r="D76" s="1"/>
      <c r="E76" s="48" t="s">
        <v>68</v>
      </c>
      <c r="F76" s="26"/>
      <c r="H76" s="26"/>
    </row>
  </sheetData>
  <mergeCells count="9">
    <mergeCell ref="A70:B70"/>
    <mergeCell ref="A18:F18"/>
    <mergeCell ref="A12:F12"/>
    <mergeCell ref="A42:A43"/>
    <mergeCell ref="A59:A60"/>
    <mergeCell ref="A64:A65"/>
    <mergeCell ref="A7:F7"/>
    <mergeCell ref="A8:F8"/>
    <mergeCell ref="A30:A3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Grichaeva</cp:lastModifiedBy>
  <cp:lastPrinted>2013-05-14T04:19:15Z</cp:lastPrinted>
  <dcterms:created xsi:type="dcterms:W3CDTF">2007-09-13T06:44:40Z</dcterms:created>
  <dcterms:modified xsi:type="dcterms:W3CDTF">2013-05-14T04:19:22Z</dcterms:modified>
  <cp:category/>
  <cp:version/>
  <cp:contentType/>
  <cp:contentStatus/>
</cp:coreProperties>
</file>